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" windowWidth="15255" windowHeight="9870" tabRatio="750" activeTab="0"/>
  </bookViews>
  <sheets>
    <sheet name="Guide" sheetId="1" r:id="rId1"/>
    <sheet name="Totals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  <sheet name="I" sheetId="11" r:id="rId11"/>
    <sheet name="J" sheetId="12" r:id="rId12"/>
    <sheet name="K" sheetId="13" r:id="rId13"/>
    <sheet name="L" sheetId="14" r:id="rId14"/>
    <sheet name="M" sheetId="15" r:id="rId15"/>
    <sheet name="N" sheetId="16" r:id="rId16"/>
    <sheet name="O" sheetId="17" r:id="rId17"/>
    <sheet name="P" sheetId="18" r:id="rId18"/>
    <sheet name="Q" sheetId="19" r:id="rId19"/>
    <sheet name="R" sheetId="20" r:id="rId20"/>
    <sheet name="S" sheetId="21" r:id="rId21"/>
    <sheet name="T" sheetId="22" r:id="rId22"/>
    <sheet name="U" sheetId="23" r:id="rId23"/>
    <sheet name="V" sheetId="24" r:id="rId24"/>
    <sheet name="W" sheetId="25" r:id="rId25"/>
    <sheet name="X" sheetId="26" r:id="rId26"/>
    <sheet name="Y" sheetId="27" r:id="rId27"/>
    <sheet name="Z" sheetId="28" r:id="rId28"/>
    <sheet name="IA" sheetId="29" r:id="rId29"/>
    <sheet name="IB" sheetId="30" r:id="rId30"/>
    <sheet name="IC" sheetId="31" r:id="rId31"/>
    <sheet name="ID" sheetId="32" r:id="rId32"/>
    <sheet name="IE" sheetId="33" r:id="rId33"/>
    <sheet name="IF" sheetId="34" r:id="rId34"/>
    <sheet name="IG" sheetId="35" r:id="rId35"/>
    <sheet name="IH" sheetId="36" r:id="rId36"/>
    <sheet name="II" sheetId="37" r:id="rId37"/>
    <sheet name="IJ" sheetId="38" r:id="rId38"/>
  </sheets>
  <definedNames/>
  <calcPr fullCalcOnLoad="1"/>
</workbook>
</file>

<file path=xl/sharedStrings.xml><?xml version="1.0" encoding="utf-8"?>
<sst xmlns="http://schemas.openxmlformats.org/spreadsheetml/2006/main" count="762" uniqueCount="81">
  <si>
    <t>Refill Budgets</t>
  </si>
  <si>
    <t>Current</t>
  </si>
  <si>
    <t>Neutral</t>
  </si>
  <si>
    <t>Average</t>
  </si>
  <si>
    <t>Median</t>
  </si>
  <si>
    <t>Next</t>
  </si>
  <si>
    <t>City Council</t>
  </si>
  <si>
    <t>City Manager</t>
  </si>
  <si>
    <t>Admin. Services</t>
  </si>
  <si>
    <t>Planning</t>
  </si>
  <si>
    <t>Parks &amp; Rec.</t>
  </si>
  <si>
    <t>Buildings</t>
  </si>
  <si>
    <t>Streets</t>
  </si>
  <si>
    <t>Fire Dept.</t>
  </si>
  <si>
    <t>Police Dept.</t>
  </si>
  <si>
    <t>City Court</t>
  </si>
  <si>
    <t>Recycling</t>
  </si>
  <si>
    <t>Robert Loring</t>
  </si>
  <si>
    <t>http://accuratedemocracy.com/q_intro.htm</t>
  </si>
  <si>
    <t>Fair-Share Spending for Agency Budgets</t>
  </si>
  <si>
    <t>Presenting software for fair-share spending.</t>
  </si>
  <si>
    <t>Fair-share spending gives agency-funding</t>
  </si>
  <si>
    <t>power to any group above a minimum size.  The</t>
  </si>
  <si>
    <t>democratic potential for this new tool is explored at</t>
  </si>
  <si>
    <t>http://AccurateDemocracy.com/q_intro.htm</t>
  </si>
  <si>
    <t>loringrbt at aol dot com</t>
  </si>
  <si>
    <t>To download and try the most recent version, go to</t>
  </si>
  <si>
    <t>makes it easy to trace the calculations and see each</t>
  </si>
  <si>
    <t>http://AccurateDemocracy.com/z_tools.htm</t>
  </si>
  <si>
    <t>step toward the result.  It is open source and free to use.</t>
  </si>
  <si>
    <t>That page also shows and downloads ballots</t>
  </si>
  <si>
    <t>for voting on projects.</t>
  </si>
  <si>
    <t>Voters change the bold blue numbers under "My Grant."</t>
  </si>
  <si>
    <t>Administrators change the black numbers on blue background.</t>
  </si>
  <si>
    <t>times the voter's percentage change to a budget.</t>
  </si>
  <si>
    <t>This is intended to avoid polarizing factions into those who give</t>
  </si>
  <si>
    <t>too much for B versus those who give B nothing at all.</t>
  </si>
  <si>
    <t>My</t>
  </si>
  <si>
    <t>%</t>
  </si>
  <si>
    <t>Limit</t>
  </si>
  <si>
    <t>Budget Refill Voting</t>
  </si>
  <si>
    <t>Version 1.0  2007-08-03</t>
  </si>
  <si>
    <t>GNU © copyright 2007</t>
  </si>
  <si>
    <t>Any reuse must attribute to Robert Loring at AccurateDemocracy.com</t>
  </si>
  <si>
    <t>Copy and paste the "Next Budgets" onto the "Current Budgets".</t>
  </si>
  <si>
    <t>Restart the voting.</t>
  </si>
  <si>
    <t>Google allows up to 40 sheets.</t>
  </si>
  <si>
    <t>That limits us to 1 tally page and 39 voters' ballots.</t>
  </si>
  <si>
    <t>Budget Refill</t>
  </si>
  <si>
    <t>Unspent</t>
  </si>
  <si>
    <t>Totals</t>
  </si>
  <si>
    <t>Dept Payments</t>
  </si>
  <si>
    <t>Tax Reductions</t>
  </si>
  <si>
    <t>Public Health</t>
  </si>
  <si>
    <t>Budget base</t>
  </si>
  <si>
    <t>Voters</t>
  </si>
  <si>
    <t>Refill share</t>
  </si>
  <si>
    <t>Budget</t>
  </si>
  <si>
    <t>Grant</t>
  </si>
  <si>
    <t>VOTE HERE</t>
  </si>
  <si>
    <t>Dept.</t>
  </si>
  <si>
    <t>Num.</t>
  </si>
  <si>
    <t>Department</t>
  </si>
  <si>
    <t xml:space="preserve">VotingSite at  a o l . c o m </t>
  </si>
  <si>
    <r>
      <t>Budget base</t>
    </r>
    <r>
      <rPr>
        <sz val="10"/>
        <rFont val="Arial"/>
        <family val="0"/>
      </rPr>
      <t xml:space="preserve"> is the minimum for the next budget.</t>
    </r>
  </si>
  <si>
    <t>Max. increase</t>
  </si>
  <si>
    <t xml:space="preserve"> The election administrator(s) should change only the bold blue items.</t>
  </si>
  <si>
    <t>Errors</t>
  </si>
  <si>
    <t>Version 0.8  8/3/2007</t>
  </si>
  <si>
    <t xml:space="preserve">The program limits the percentage a voter may return to a department. </t>
  </si>
  <si>
    <t xml:space="preserve">But it does not require or encourage a voter to spread his grants. </t>
  </si>
  <si>
    <t xml:space="preserve">He may give the maximum to as many as he can afford, </t>
  </si>
  <si>
    <t xml:space="preserve">and nothing to the other departments. </t>
  </si>
  <si>
    <t xml:space="preserve">Simple spreadsheets let up to 36 voters work at the same time, </t>
  </si>
  <si>
    <t>causing and countering changes.</t>
  </si>
  <si>
    <t>Increase the "Budget base" percentage.</t>
  </si>
  <si>
    <t>This program is a proof of concept.  The spreadsheet</t>
  </si>
  <si>
    <t xml:space="preserve">These include the  current budgets, </t>
  </si>
  <si>
    <t>The rest of the department's money is divided among the reps.</t>
  </si>
  <si>
    <t>Stop the voting.  Decrease the "Max. Increase" percentage.</t>
  </si>
  <si>
    <t>© August 2007 Robert Loring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</si>
</sst>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&quot;$&quot;#,##0.00"/>
  </numFmts>
  <fonts count="9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0"/>
      <color indexed="39"/>
      <name val="Arial"/>
      <family val="0"/>
    </font>
    <font>
      <b/>
      <sz val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/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55"/>
      </bottom>
    </border>
    <border>
      <left style="thin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134">
    <xf numFmtId="0" fontId="0" fillId="0" borderId="0" xfId="0" applyAlignment="1">
      <alignment/>
    </xf>
    <xf numFmtId="164" fontId="0" fillId="0" borderId="1" xfId="0" applyAlignment="1">
      <alignment wrapText="1"/>
    </xf>
    <xf numFmtId="164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Alignment="1">
      <alignment horizontal="center" wrapText="1"/>
    </xf>
    <xf numFmtId="0" fontId="2" fillId="0" borderId="2" xfId="0" applyAlignment="1">
      <alignment horizontal="center" wrapText="1"/>
    </xf>
    <xf numFmtId="0" fontId="0" fillId="0" borderId="1" xfId="0" applyAlignment="1">
      <alignment wrapText="1"/>
    </xf>
    <xf numFmtId="9" fontId="0" fillId="0" borderId="0" xfId="0" applyAlignment="1">
      <alignment wrapText="1"/>
    </xf>
    <xf numFmtId="0" fontId="4" fillId="0" borderId="0" xfId="0" applyAlignment="1">
      <alignment wrapText="1"/>
    </xf>
    <xf numFmtId="0" fontId="3" fillId="2" borderId="0" xfId="0" applyAlignment="1">
      <alignment wrapText="1"/>
    </xf>
    <xf numFmtId="0" fontId="2" fillId="3" borderId="0" xfId="0" applyAlignment="1">
      <alignment wrapText="1"/>
    </xf>
    <xf numFmtId="9" fontId="0" fillId="0" borderId="0" xfId="0" applyBorder="1" applyAlignment="1">
      <alignment wrapText="1"/>
    </xf>
    <xf numFmtId="0" fontId="2" fillId="0" borderId="0" xfId="0" applyBorder="1" applyAlignment="1">
      <alignment horizontal="center" wrapText="1"/>
    </xf>
    <xf numFmtId="0" fontId="0" fillId="3" borderId="0" xfId="0" applyBorder="1" applyAlignment="1">
      <alignment wrapText="1"/>
    </xf>
    <xf numFmtId="164" fontId="0" fillId="0" borderId="0" xfId="0" applyBorder="1" applyAlignment="1">
      <alignment wrapText="1"/>
    </xf>
    <xf numFmtId="164" fontId="0" fillId="3" borderId="0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Border="1" applyAlignment="1">
      <alignment horizontal="center" wrapText="1"/>
    </xf>
    <xf numFmtId="0" fontId="0" fillId="3" borderId="4" xfId="0" applyBorder="1" applyAlignment="1">
      <alignment wrapText="1"/>
    </xf>
    <xf numFmtId="0" fontId="2" fillId="0" borderId="5" xfId="0" applyBorder="1" applyAlignment="1">
      <alignment horizontal="center" wrapText="1"/>
    </xf>
    <xf numFmtId="0" fontId="2" fillId="0" borderId="6" xfId="0" applyBorder="1" applyAlignment="1">
      <alignment horizontal="center" wrapText="1"/>
    </xf>
    <xf numFmtId="0" fontId="2" fillId="0" borderId="6" xfId="0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9" fontId="0" fillId="0" borderId="8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2" fillId="0" borderId="10" xfId="0" applyBorder="1" applyAlignment="1">
      <alignment horizontal="center" wrapText="1"/>
    </xf>
    <xf numFmtId="0" fontId="2" fillId="0" borderId="11" xfId="0" applyFont="1" applyFill="1" applyBorder="1" applyAlignment="1">
      <alignment/>
    </xf>
    <xf numFmtId="164" fontId="0" fillId="2" borderId="0" xfId="0" applyFont="1" applyBorder="1" applyAlignment="1">
      <alignment wrapText="1"/>
    </xf>
    <xf numFmtId="0" fontId="2" fillId="0" borderId="12" xfId="0" applyBorder="1" applyAlignment="1">
      <alignment horizontal="center" wrapText="1"/>
    </xf>
    <xf numFmtId="0" fontId="2" fillId="2" borderId="12" xfId="0" applyFont="1" applyBorder="1" applyAlignment="1">
      <alignment horizontal="center" wrapText="1"/>
    </xf>
    <xf numFmtId="0" fontId="2" fillId="0" borderId="13" xfId="0" applyBorder="1" applyAlignment="1">
      <alignment horizontal="center" wrapText="1"/>
    </xf>
    <xf numFmtId="0" fontId="2" fillId="0" borderId="0" xfId="0" applyFont="1" applyAlignment="1">
      <alignment/>
    </xf>
    <xf numFmtId="0" fontId="2" fillId="2" borderId="0" xfId="0" applyFont="1" applyBorder="1" applyAlignment="1">
      <alignment horizontal="center" wrapText="1"/>
    </xf>
    <xf numFmtId="0" fontId="2" fillId="2" borderId="7" xfId="0" applyFont="1" applyBorder="1" applyAlignment="1">
      <alignment horizontal="center" wrapText="1"/>
    </xf>
    <xf numFmtId="0" fontId="2" fillId="2" borderId="6" xfId="0" applyFont="1" applyBorder="1" applyAlignment="1">
      <alignment horizontal="center" wrapText="1"/>
    </xf>
    <xf numFmtId="0" fontId="2" fillId="2" borderId="14" xfId="0" applyFont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0" fillId="2" borderId="9" xfId="0" applyFill="1" applyBorder="1" applyAlignment="1">
      <alignment wrapText="1"/>
    </xf>
    <xf numFmtId="164" fontId="0" fillId="2" borderId="4" xfId="0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164" fontId="0" fillId="0" borderId="15" xfId="0" applyBorder="1" applyAlignment="1">
      <alignment wrapText="1"/>
    </xf>
    <xf numFmtId="164" fontId="0" fillId="2" borderId="15" xfId="0" applyFont="1" applyBorder="1" applyAlignment="1">
      <alignment wrapText="1"/>
    </xf>
    <xf numFmtId="9" fontId="5" fillId="4" borderId="16" xfId="0" applyNumberFormat="1" applyFont="1" applyFill="1" applyBorder="1" applyAlignment="1">
      <alignment wrapText="1"/>
    </xf>
    <xf numFmtId="0" fontId="5" fillId="4" borderId="17" xfId="0" applyFont="1" applyFill="1" applyBorder="1" applyAlignment="1">
      <alignment wrapText="1"/>
    </xf>
    <xf numFmtId="164" fontId="0" fillId="0" borderId="18" xfId="0" applyFill="1" applyBorder="1" applyAlignment="1">
      <alignment wrapText="1"/>
    </xf>
    <xf numFmtId="0" fontId="0" fillId="0" borderId="16" xfId="0" applyFill="1" applyBorder="1" applyAlignment="1">
      <alignment wrapText="1"/>
    </xf>
    <xf numFmtId="164" fontId="0" fillId="0" borderId="15" xfId="0" applyFill="1" applyBorder="1" applyAlignment="1">
      <alignment wrapText="1"/>
    </xf>
    <xf numFmtId="164" fontId="0" fillId="0" borderId="17" xfId="0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3" borderId="0" xfId="0" applyFont="1" applyBorder="1" applyAlignment="1">
      <alignment wrapText="1"/>
    </xf>
    <xf numFmtId="164" fontId="5" fillId="3" borderId="0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19" xfId="0" applyBorder="1" applyAlignment="1">
      <alignment horizontal="center" wrapText="1"/>
    </xf>
    <xf numFmtId="0" fontId="0" fillId="0" borderId="20" xfId="0" applyBorder="1" applyAlignment="1">
      <alignment/>
    </xf>
    <xf numFmtId="0" fontId="2" fillId="0" borderId="20" xfId="0" applyBorder="1" applyAlignment="1">
      <alignment horizontal="center" wrapText="1"/>
    </xf>
    <xf numFmtId="0" fontId="2" fillId="2" borderId="20" xfId="0" applyFont="1" applyBorder="1" applyAlignment="1">
      <alignment horizontal="center" wrapText="1"/>
    </xf>
    <xf numFmtId="0" fontId="1" fillId="0" borderId="0" xfId="0" applyBorder="1" applyAlignment="1">
      <alignment horizontal="center"/>
    </xf>
    <xf numFmtId="10" fontId="0" fillId="0" borderId="21" xfId="0" applyNumberFormat="1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6" fillId="3" borderId="9" xfId="0" applyFont="1" applyFill="1" applyBorder="1" applyAlignment="1">
      <alignment wrapText="1"/>
    </xf>
    <xf numFmtId="0" fontId="6" fillId="3" borderId="19" xfId="0" applyFont="1" applyFill="1" applyBorder="1" applyAlignment="1">
      <alignment wrapText="1"/>
    </xf>
    <xf numFmtId="9" fontId="5" fillId="3" borderId="22" xfId="0" applyNumberFormat="1" applyFont="1" applyFill="1" applyBorder="1" applyAlignment="1">
      <alignment/>
    </xf>
    <xf numFmtId="0" fontId="5" fillId="3" borderId="23" xfId="0" applyFont="1" applyFill="1" applyBorder="1" applyAlignment="1">
      <alignment/>
    </xf>
    <xf numFmtId="0" fontId="5" fillId="3" borderId="24" xfId="0" applyFont="1" applyFill="1" applyBorder="1" applyAlignment="1">
      <alignment/>
    </xf>
    <xf numFmtId="0" fontId="5" fillId="3" borderId="25" xfId="0" applyFont="1" applyFill="1" applyBorder="1" applyAlignment="1">
      <alignment/>
    </xf>
    <xf numFmtId="0" fontId="0" fillId="3" borderId="9" xfId="0" applyFill="1" applyBorder="1" applyAlignment="1">
      <alignment/>
    </xf>
    <xf numFmtId="0" fontId="7" fillId="0" borderId="18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3" borderId="26" xfId="0" applyFont="1" applyFill="1" applyBorder="1" applyAlignment="1">
      <alignment wrapText="1"/>
    </xf>
    <xf numFmtId="0" fontId="0" fillId="3" borderId="27" xfId="0" applyFont="1" applyFill="1" applyBorder="1" applyAlignment="1">
      <alignment wrapText="1"/>
    </xf>
    <xf numFmtId="0" fontId="5" fillId="3" borderId="28" xfId="0" applyFont="1" applyBorder="1" applyAlignment="1">
      <alignment wrapText="1"/>
    </xf>
    <xf numFmtId="164" fontId="5" fillId="3" borderId="28" xfId="0" applyFont="1" applyBorder="1" applyAlignment="1">
      <alignment wrapText="1"/>
    </xf>
    <xf numFmtId="164" fontId="0" fillId="0" borderId="28" xfId="0" applyBorder="1" applyAlignment="1">
      <alignment wrapText="1"/>
    </xf>
    <xf numFmtId="164" fontId="0" fillId="2" borderId="28" xfId="0" applyFont="1" applyBorder="1" applyAlignment="1">
      <alignment wrapText="1"/>
    </xf>
    <xf numFmtId="164" fontId="0" fillId="0" borderId="29" xfId="0" applyFill="1" applyBorder="1" applyAlignment="1">
      <alignment wrapText="1"/>
    </xf>
    <xf numFmtId="0" fontId="0" fillId="3" borderId="30" xfId="0" applyFont="1" applyFill="1" applyBorder="1" applyAlignment="1">
      <alignment wrapText="1"/>
    </xf>
    <xf numFmtId="0" fontId="5" fillId="3" borderId="31" xfId="0" applyFont="1" applyBorder="1" applyAlignment="1">
      <alignment wrapText="1"/>
    </xf>
    <xf numFmtId="164" fontId="5" fillId="3" borderId="31" xfId="0" applyFont="1" applyBorder="1" applyAlignment="1">
      <alignment wrapText="1"/>
    </xf>
    <xf numFmtId="164" fontId="0" fillId="0" borderId="31" xfId="0" applyBorder="1" applyAlignment="1">
      <alignment wrapText="1"/>
    </xf>
    <xf numFmtId="164" fontId="0" fillId="2" borderId="31" xfId="0" applyFont="1" applyBorder="1" applyAlignment="1">
      <alignment wrapText="1"/>
    </xf>
    <xf numFmtId="164" fontId="0" fillId="0" borderId="32" xfId="0" applyFill="1" applyBorder="1" applyAlignment="1">
      <alignment wrapText="1"/>
    </xf>
    <xf numFmtId="0" fontId="0" fillId="3" borderId="33" xfId="0" applyBorder="1" applyAlignment="1">
      <alignment wrapText="1"/>
    </xf>
    <xf numFmtId="0" fontId="0" fillId="3" borderId="28" xfId="0" applyBorder="1" applyAlignment="1">
      <alignment wrapText="1"/>
    </xf>
    <xf numFmtId="164" fontId="0" fillId="3" borderId="28" xfId="0" applyBorder="1" applyAlignment="1">
      <alignment wrapText="1"/>
    </xf>
    <xf numFmtId="9" fontId="0" fillId="0" borderId="28" xfId="0" applyBorder="1" applyAlignment="1">
      <alignment wrapText="1"/>
    </xf>
    <xf numFmtId="0" fontId="2" fillId="0" borderId="34" xfId="0" applyFont="1" applyBorder="1" applyAlignment="1">
      <alignment horizontal="center" wrapText="1"/>
    </xf>
    <xf numFmtId="0" fontId="0" fillId="3" borderId="35" xfId="0" applyBorder="1" applyAlignment="1">
      <alignment wrapText="1"/>
    </xf>
    <xf numFmtId="0" fontId="0" fillId="3" borderId="31" xfId="0" applyBorder="1" applyAlignment="1">
      <alignment wrapText="1"/>
    </xf>
    <xf numFmtId="164" fontId="0" fillId="3" borderId="31" xfId="0" applyBorder="1" applyAlignment="1">
      <alignment wrapText="1"/>
    </xf>
    <xf numFmtId="9" fontId="0" fillId="0" borderId="31" xfId="0" applyBorder="1" applyAlignment="1">
      <alignment wrapText="1"/>
    </xf>
    <xf numFmtId="0" fontId="2" fillId="0" borderId="36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9" fontId="0" fillId="2" borderId="0" xfId="0" applyNumberFormat="1" applyFill="1" applyBorder="1" applyAlignment="1">
      <alignment/>
    </xf>
    <xf numFmtId="0" fontId="2" fillId="0" borderId="37" xfId="0" applyBorder="1" applyAlignment="1">
      <alignment horizontal="center" wrapText="1"/>
    </xf>
    <xf numFmtId="0" fontId="2" fillId="0" borderId="38" xfId="0" applyBorder="1" applyAlignment="1">
      <alignment horizontal="center" wrapText="1"/>
    </xf>
    <xf numFmtId="164" fontId="0" fillId="3" borderId="37" xfId="0" applyBorder="1" applyAlignment="1">
      <alignment wrapText="1"/>
    </xf>
    <xf numFmtId="164" fontId="0" fillId="3" borderId="39" xfId="0" applyBorder="1" applyAlignment="1">
      <alignment wrapText="1"/>
    </xf>
    <xf numFmtId="164" fontId="0" fillId="3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3" xfId="0" applyBorder="1" applyAlignment="1">
      <alignment wrapText="1"/>
    </xf>
    <xf numFmtId="9" fontId="0" fillId="2" borderId="43" xfId="0" applyNumberFormat="1" applyFill="1" applyBorder="1" applyAlignment="1">
      <alignment/>
    </xf>
    <xf numFmtId="0" fontId="0" fillId="0" borderId="44" xfId="0" applyBorder="1" applyAlignment="1">
      <alignment wrapText="1"/>
    </xf>
    <xf numFmtId="164" fontId="0" fillId="0" borderId="37" xfId="0" applyBorder="1" applyAlignment="1">
      <alignment wrapText="1"/>
    </xf>
    <xf numFmtId="9" fontId="0" fillId="2" borderId="42" xfId="0" applyFill="1" applyBorder="1" applyAlignment="1">
      <alignment wrapText="1"/>
    </xf>
    <xf numFmtId="0" fontId="0" fillId="2" borderId="45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/>
    </xf>
    <xf numFmtId="0" fontId="0" fillId="2" borderId="16" xfId="0" applyFill="1" applyBorder="1" applyAlignment="1">
      <alignment wrapText="1"/>
    </xf>
    <xf numFmtId="0" fontId="8" fillId="2" borderId="15" xfId="0" applyFont="1" applyFill="1" applyBorder="1" applyAlignment="1">
      <alignment horizontal="center" wrapText="1"/>
    </xf>
    <xf numFmtId="0" fontId="3" fillId="2" borderId="6" xfId="0" applyBorder="1" applyAlignment="1">
      <alignment/>
    </xf>
    <xf numFmtId="0" fontId="0" fillId="2" borderId="6" xfId="0" applyFont="1" applyBorder="1" applyAlignment="1">
      <alignment/>
    </xf>
    <xf numFmtId="0" fontId="0" fillId="2" borderId="46" xfId="0" applyFill="1" applyBorder="1" applyAlignment="1">
      <alignment/>
    </xf>
    <xf numFmtId="164" fontId="3" fillId="2" borderId="20" xfId="0" applyBorder="1" applyAlignment="1">
      <alignment wrapText="1"/>
    </xf>
    <xf numFmtId="164" fontId="3" fillId="2" borderId="47" xfId="0" applyBorder="1" applyAlignment="1">
      <alignment wrapText="1"/>
    </xf>
    <xf numFmtId="164" fontId="3" fillId="2" borderId="48" xfId="0" applyBorder="1" applyAlignment="1">
      <alignment wrapText="1"/>
    </xf>
    <xf numFmtId="164" fontId="3" fillId="2" borderId="49" xfId="0" applyBorder="1" applyAlignment="1">
      <alignment wrapText="1"/>
    </xf>
    <xf numFmtId="164" fontId="3" fillId="2" borderId="12" xfId="0" applyBorder="1" applyAlignment="1">
      <alignment wrapText="1"/>
    </xf>
    <xf numFmtId="0" fontId="3" fillId="2" borderId="12" xfId="0" applyBorder="1" applyAlignment="1">
      <alignment horizontal="center" wrapText="1"/>
    </xf>
    <xf numFmtId="0" fontId="3" fillId="2" borderId="47" xfId="0" applyBorder="1" applyAlignment="1">
      <alignment horizontal="center" wrapText="1"/>
    </xf>
    <xf numFmtId="0" fontId="0" fillId="2" borderId="15" xfId="0" applyFill="1" applyBorder="1" applyAlignment="1">
      <alignment/>
    </xf>
    <xf numFmtId="0" fontId="2" fillId="0" borderId="4" xfId="0" applyBorder="1" applyAlignment="1">
      <alignment horizontal="center"/>
    </xf>
    <xf numFmtId="0" fontId="2" fillId="0" borderId="0" xfId="0" applyBorder="1" applyAlignment="1">
      <alignment horizontal="center"/>
    </xf>
    <xf numFmtId="0" fontId="3" fillId="2" borderId="47" xfId="0" applyBorder="1" applyAlignment="1">
      <alignment horizontal="center"/>
    </xf>
    <xf numFmtId="0" fontId="2" fillId="2" borderId="0" xfId="0" applyFont="1" applyBorder="1" applyAlignment="1">
      <alignment horizontal="center"/>
    </xf>
    <xf numFmtId="0" fontId="2" fillId="2" borderId="7" xfId="0" applyFont="1" applyBorder="1" applyAlignment="1">
      <alignment horizontal="center"/>
    </xf>
    <xf numFmtId="0" fontId="2" fillId="0" borderId="37" xfId="0" applyBorder="1" applyAlignment="1">
      <alignment horizontal="center"/>
    </xf>
    <xf numFmtId="0" fontId="2" fillId="0" borderId="5" xfId="0" applyBorder="1" applyAlignment="1">
      <alignment horizontal="center"/>
    </xf>
    <xf numFmtId="0" fontId="2" fillId="0" borderId="6" xfId="0" applyBorder="1" applyAlignment="1">
      <alignment horizontal="center"/>
    </xf>
    <xf numFmtId="0" fontId="3" fillId="2" borderId="12" xfId="0" applyBorder="1" applyAlignment="1">
      <alignment horizontal="center"/>
    </xf>
    <xf numFmtId="0" fontId="2" fillId="2" borderId="6" xfId="0" applyFont="1" applyBorder="1" applyAlignment="1">
      <alignment horizontal="center"/>
    </xf>
    <xf numFmtId="0" fontId="2" fillId="2" borderId="14" xfId="0" applyFont="1" applyBorder="1" applyAlignment="1">
      <alignment horizontal="center"/>
    </xf>
    <xf numFmtId="0" fontId="2" fillId="0" borderId="38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07"/>
  <sheetViews>
    <sheetView showGridLines="0" showRowColHeaders="0" tabSelected="1" workbookViewId="0" topLeftCell="A1">
      <selection activeCell="B1" sqref="B1"/>
    </sheetView>
  </sheetViews>
  <sheetFormatPr defaultColWidth="9.140625" defaultRowHeight="12.75"/>
  <cols>
    <col min="1" max="1" width="2.00390625" style="0" bestFit="1" customWidth="1"/>
    <col min="2" max="2" width="55.00390625" style="0" bestFit="1" customWidth="1"/>
    <col min="3" max="3" width="3.00390625" style="0" bestFit="1" customWidth="1"/>
    <col min="4" max="4" width="44.00390625" style="0" bestFit="1" customWidth="1"/>
    <col min="5" max="20" width="8.00390625" style="0" bestFit="1" customWidth="1"/>
  </cols>
  <sheetData>
    <row r="1" spans="1:20" ht="15.75">
      <c r="A1" s="3"/>
      <c r="B1" s="8" t="s">
        <v>19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 customHeight="1">
      <c r="A3" s="3"/>
      <c r="B3" s="3" t="s">
        <v>20</v>
      </c>
      <c r="C3" s="3"/>
      <c r="D3" s="3" t="s">
        <v>40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2.75" customHeight="1">
      <c r="A4" s="3"/>
      <c r="B4" s="3" t="s">
        <v>21</v>
      </c>
      <c r="C4" s="3"/>
      <c r="D4" s="3" t="s">
        <v>41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 customHeight="1">
      <c r="A5" s="3"/>
      <c r="B5" s="3" t="s">
        <v>22</v>
      </c>
      <c r="C5" s="3"/>
      <c r="D5" s="3" t="s">
        <v>42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 customHeight="1">
      <c r="A6" s="3"/>
      <c r="B6" s="3" t="s">
        <v>23</v>
      </c>
      <c r="C6" s="3"/>
      <c r="D6" s="3" t="s">
        <v>17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12.75" customHeight="1">
      <c r="A7" s="3"/>
      <c r="B7" s="3" t="s">
        <v>24</v>
      </c>
      <c r="C7" s="3"/>
      <c r="D7" s="3" t="s">
        <v>25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 customHeight="1">
      <c r="A9" s="3"/>
      <c r="B9" s="3" t="s">
        <v>76</v>
      </c>
      <c r="C9" s="3"/>
      <c r="D9" s="3" t="s">
        <v>26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 customHeight="1">
      <c r="A10" s="3"/>
      <c r="B10" s="3" t="s">
        <v>27</v>
      </c>
      <c r="C10" s="3"/>
      <c r="D10" s="3" t="s">
        <v>28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12.75" customHeight="1">
      <c r="A11" s="3"/>
      <c r="B11" s="3" t="s">
        <v>29</v>
      </c>
      <c r="C11" s="3"/>
      <c r="D11" s="3" t="s">
        <v>30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2.75" customHeight="1">
      <c r="A12" s="3"/>
      <c r="B12" s="3" t="s">
        <v>43</v>
      </c>
      <c r="C12" s="3"/>
      <c r="D12" s="3" t="s">
        <v>31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2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12.75" customHeight="1">
      <c r="A14" s="3"/>
      <c r="B14" s="69" t="s">
        <v>73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2.75" customHeight="1">
      <c r="A15" s="3"/>
      <c r="B15" s="69" t="s">
        <v>74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 customHeight="1">
      <c r="A16" s="3"/>
      <c r="B16" s="69" t="s">
        <v>69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 customHeight="1">
      <c r="A17" s="3"/>
      <c r="B17" s="69" t="s">
        <v>70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2.75" customHeight="1">
      <c r="A18" s="3"/>
      <c r="B18" s="69" t="s">
        <v>71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12.75" customHeight="1">
      <c r="A19" s="3"/>
      <c r="B19" s="3" t="s">
        <v>72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12.75" customHeight="1">
      <c r="A21" s="3"/>
      <c r="B21" s="9" t="s">
        <v>32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 customHeight="1">
      <c r="A23" s="3"/>
      <c r="B23" s="10" t="s">
        <v>33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 customHeight="1">
      <c r="A24" s="3"/>
      <c r="B24" s="3" t="s">
        <v>77</v>
      </c>
      <c r="C24" s="3"/>
      <c r="D24" t="s">
        <v>46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 customHeight="1">
      <c r="A25" s="3"/>
      <c r="B25" s="3" t="s">
        <v>34</v>
      </c>
      <c r="C25" s="3"/>
      <c r="D25" s="3" t="s">
        <v>47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 customHeight="1">
      <c r="A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 customHeight="1">
      <c r="A27" s="3"/>
      <c r="B27" s="33" t="s">
        <v>64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 customHeight="1">
      <c r="A28" s="3"/>
      <c r="B28" s="3" t="s">
        <v>35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 customHeight="1">
      <c r="A29" s="3"/>
      <c r="B29" s="3" t="s">
        <v>36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 customHeight="1">
      <c r="A30" s="3"/>
      <c r="B30" s="25" t="s">
        <v>78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2.75" customHeight="1">
      <c r="A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 customHeight="1">
      <c r="A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 customHeight="1">
      <c r="A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 customHeight="1">
      <c r="A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 customHeight="1">
      <c r="A36" s="3"/>
      <c r="B36" s="3" t="s">
        <v>79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2.75" customHeight="1">
      <c r="A37" s="3"/>
      <c r="B37" s="3" t="s">
        <v>75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2.75" customHeight="1">
      <c r="A38" s="3"/>
      <c r="B38" s="3" t="s">
        <v>44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2.75" customHeight="1">
      <c r="A39" s="3"/>
      <c r="B39" s="25" t="s">
        <v>45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2.75" customHeight="1">
      <c r="A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2.75" customHeight="1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2.75" customHeight="1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7.00390625" style="0" bestFit="1" customWidth="1"/>
    <col min="3" max="3" width="10.28125" style="0" customWidth="1"/>
    <col min="4" max="4" width="10.140625" style="0" customWidth="1"/>
    <col min="5" max="5" width="9.8515625" style="0" customWidth="1"/>
    <col min="6" max="6" width="8.00390625" style="0" bestFit="1" customWidth="1"/>
    <col min="7" max="7" width="10.57421875" style="0" customWidth="1"/>
    <col min="8" max="8" width="11.710937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00390625" style="0" bestFit="1" customWidth="1"/>
    <col min="3" max="3" width="11.421875" style="0" customWidth="1"/>
    <col min="4" max="4" width="9.8515625" style="0" customWidth="1"/>
    <col min="5" max="5" width="10.00390625" style="0" customWidth="1"/>
    <col min="6" max="6" width="6.00390625" style="0" bestFit="1" customWidth="1"/>
    <col min="7" max="7" width="11.57421875" style="0" customWidth="1"/>
    <col min="8" max="8" width="10.42187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8.8515625" style="0" customWidth="1"/>
    <col min="3" max="3" width="11.00390625" style="0" customWidth="1"/>
    <col min="8" max="8" width="11.4218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10.140625" style="0" bestFit="1" customWidth="1"/>
    <col min="4" max="5" width="8.57421875" style="0" bestFit="1" customWidth="1"/>
    <col min="6" max="6" width="8.140625" style="0" customWidth="1"/>
    <col min="8" max="8" width="10.140625" style="0" bestFit="1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25.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25.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2.7109375" style="0" customWidth="1"/>
    <col min="8" max="8" width="11.2812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2.8515625" style="0" customWidth="1"/>
    <col min="3" max="3" width="12.421875" style="0" customWidth="1"/>
    <col min="8" max="8" width="12.574218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H20"/>
  <sheetViews>
    <sheetView workbookViewId="0" topLeftCell="A1">
      <selection activeCell="A1" sqref="A1:H20"/>
    </sheetView>
  </sheetViews>
  <sheetFormatPr defaultColWidth="9.140625" defaultRowHeight="12.75"/>
  <cols>
    <col min="1" max="1" width="5.7109375" style="0" customWidth="1"/>
    <col min="2" max="2" width="19.8515625" style="0" customWidth="1"/>
    <col min="3" max="3" width="13.57421875" style="0" customWidth="1"/>
    <col min="8" max="8" width="13.4218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H20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0.57421875" style="0" customWidth="1"/>
    <col min="3" max="3" width="12.28125" style="0" customWidth="1"/>
    <col min="8" max="8" width="12.2812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s="24" customFormat="1" ht="12.75">
      <c r="A2" s="122" t="s">
        <v>60</v>
      </c>
      <c r="C2" s="123" t="s">
        <v>1</v>
      </c>
      <c r="D2" s="123" t="s">
        <v>2</v>
      </c>
      <c r="E2" s="124" t="s">
        <v>37</v>
      </c>
      <c r="F2" s="125" t="s">
        <v>37</v>
      </c>
      <c r="G2" s="126" t="s">
        <v>37</v>
      </c>
      <c r="H2" s="127" t="s">
        <v>5</v>
      </c>
    </row>
    <row r="3" spans="1:8" s="24" customFormat="1" ht="12.75">
      <c r="A3" s="128" t="s">
        <v>61</v>
      </c>
      <c r="B3" s="129" t="s">
        <v>62</v>
      </c>
      <c r="C3" s="129" t="s">
        <v>57</v>
      </c>
      <c r="D3" s="129" t="s">
        <v>58</v>
      </c>
      <c r="E3" s="130" t="s">
        <v>58</v>
      </c>
      <c r="F3" s="131" t="s">
        <v>38</v>
      </c>
      <c r="G3" s="132" t="s">
        <v>39</v>
      </c>
      <c r="H3" s="133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U10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28125" style="0" customWidth="1"/>
    <col min="2" max="2" width="17.57421875" style="0" customWidth="1"/>
    <col min="3" max="3" width="10.00390625" style="0" bestFit="1" customWidth="1"/>
    <col min="4" max="4" width="12.140625" style="0" customWidth="1"/>
    <col min="5" max="5" width="9.28125" style="0" customWidth="1"/>
    <col min="6" max="6" width="10.8515625" style="0" customWidth="1"/>
    <col min="7" max="7" width="11.140625" style="0" customWidth="1"/>
    <col min="8" max="8" width="8.00390625" style="0" bestFit="1" customWidth="1"/>
    <col min="9" max="10" width="9.00390625" style="0" bestFit="1" customWidth="1"/>
    <col min="11" max="11" width="8.00390625" style="0" bestFit="1" customWidth="1"/>
    <col min="12" max="12" width="7.00390625" style="0" bestFit="1" customWidth="1"/>
    <col min="13" max="21" width="8.00390625" style="0" bestFit="1" customWidth="1"/>
  </cols>
  <sheetData>
    <row r="1" spans="1:21" ht="15">
      <c r="A1" s="53"/>
      <c r="B1" s="58" t="s">
        <v>48</v>
      </c>
      <c r="I1" s="1"/>
      <c r="J1" s="1"/>
      <c r="K1" s="1"/>
      <c r="L1" s="1"/>
      <c r="M1" s="2"/>
      <c r="N1" s="2"/>
      <c r="O1" s="3"/>
      <c r="P1" s="3"/>
      <c r="Q1" s="3"/>
      <c r="R1" s="3"/>
      <c r="S1" s="3"/>
      <c r="T1" s="3"/>
      <c r="U1" s="3"/>
    </row>
    <row r="2" spans="1:21" ht="12.75">
      <c r="A2" s="54" t="s">
        <v>60</v>
      </c>
      <c r="B2" s="55"/>
      <c r="C2" s="54" t="s">
        <v>1</v>
      </c>
      <c r="D2" s="56" t="s">
        <v>2</v>
      </c>
      <c r="E2" s="57" t="s">
        <v>3</v>
      </c>
      <c r="F2" s="57" t="s">
        <v>4</v>
      </c>
      <c r="G2" s="56" t="s">
        <v>5</v>
      </c>
      <c r="H2" s="4"/>
      <c r="I2" s="4"/>
      <c r="J2" s="4"/>
      <c r="K2" s="4"/>
      <c r="L2" s="4"/>
      <c r="M2" s="4"/>
      <c r="N2" s="4"/>
      <c r="O2" s="3"/>
      <c r="P2" s="3"/>
      <c r="Q2" s="3"/>
      <c r="R2" s="3"/>
      <c r="S2" s="3"/>
      <c r="T2" s="3"/>
      <c r="U2" s="3"/>
    </row>
    <row r="3" spans="1:21" ht="12.75" customHeight="1">
      <c r="A3" s="32" t="s">
        <v>61</v>
      </c>
      <c r="B3" s="30" t="s">
        <v>62</v>
      </c>
      <c r="C3" s="30" t="s">
        <v>57</v>
      </c>
      <c r="D3" s="30" t="s">
        <v>58</v>
      </c>
      <c r="E3" s="31" t="s">
        <v>58</v>
      </c>
      <c r="F3" s="31" t="s">
        <v>58</v>
      </c>
      <c r="G3" s="30" t="s">
        <v>57</v>
      </c>
      <c r="H3" s="27"/>
      <c r="I3" s="5"/>
      <c r="J3" s="5"/>
      <c r="K3" s="5"/>
      <c r="L3" s="5"/>
      <c r="M3" s="5"/>
      <c r="N3" s="5"/>
      <c r="O3" s="3"/>
      <c r="P3" s="3"/>
      <c r="Q3" s="3"/>
      <c r="R3" s="3"/>
      <c r="S3" s="3"/>
      <c r="T3" s="3"/>
      <c r="U3" s="3"/>
    </row>
    <row r="4" spans="1:21" ht="12.75" customHeight="1">
      <c r="A4" s="70">
        <v>1</v>
      </c>
      <c r="B4" s="51" t="s">
        <v>6</v>
      </c>
      <c r="C4" s="52">
        <v>90000</v>
      </c>
      <c r="D4" s="14">
        <f aca="true" t="shared" si="0" ref="D4:D17">C4*G$22</f>
        <v>824.9999999999999</v>
      </c>
      <c r="E4" s="29">
        <f>AVERAGE(AVERAGE(A!E4,B!E4,C!E4,D!E4,E!E4,F!E4,G!E4,H!E4,I!E4,J!E4,K!E4,L!E4,M!E4,N!E4,O!E4,P!E4,Q!E4,R!E4),AVERAGE(S!E4,T!E4,U!E4,V!E4,W!E4,X!E4,Y!E4,Z!E4,'IA'!E4,'IB'!E4,'IC'!E4,'ID'!E4,'IE'!E4,'IF'!E4,'IG'!E4,'IH'!E4,'II'!E4,'IJ'!E4))</f>
        <v>825</v>
      </c>
      <c r="F4" s="29">
        <f>MEDIAN(MEDIAN(A!E4,B!E4,C!E4,D!E4,E!E4,F!E4,G!E4,H!E4,I!E4,J!E4,K!E4,L!E4,M!E4,N!E4,O!E4,P!E4,Q!E4,R!E4),MEDIAN(S!E4,T!E4,U!E4,V!E4,W!E4,X!E4,Y!E4,Z!E4,'IA'!E4,'IB'!E4,'IC'!E4,'ID'!E4,'IE'!E4,'IF'!E4,'IG'!E4,'IH'!E4,'II'!E4,'IJ'!E4))</f>
        <v>825</v>
      </c>
      <c r="G4" s="46">
        <f>C$22*C4+SUM(A!E4,B!E4,C!E4,D!E4,E!E4,F!E4,G!E4,H!E4,I!E4,J!E4,K!E4,L!E4,M!E4,N!E4,O!E4,P!E4,Q!E4,R!E4)+SUM(S!E4,T!E4,U!E4,V!E4,W!E4,X!E4,Y!E4,Z!E4,'IA'!E4,'IB'!E4,'IC'!E4,'ID'!E4,'IE'!E4,'IF'!E4,'IG'!E4,'IH'!E4,'II'!E4,'IJ'!E4)</f>
        <v>90000</v>
      </c>
      <c r="H4" s="23"/>
      <c r="I4" s="1"/>
      <c r="J4" s="1"/>
      <c r="K4" s="1"/>
      <c r="L4" s="6"/>
      <c r="M4" s="1"/>
      <c r="N4" s="1"/>
      <c r="O4" s="3"/>
      <c r="P4" s="3"/>
      <c r="Q4" s="3"/>
      <c r="R4" s="3"/>
      <c r="S4" s="3"/>
      <c r="T4" s="3"/>
      <c r="U4" s="3"/>
    </row>
    <row r="5" spans="1:21" ht="12.75" customHeight="1">
      <c r="A5" s="70">
        <v>2</v>
      </c>
      <c r="B5" s="51" t="s">
        <v>7</v>
      </c>
      <c r="C5" s="52">
        <v>90000</v>
      </c>
      <c r="D5" s="14">
        <f t="shared" si="0"/>
        <v>824.9999999999999</v>
      </c>
      <c r="E5" s="29">
        <f>AVERAGE(AVERAGE(A!E5,B!E5,C!E5,D!E5,E!E5,F!E5,G!E5,H!E5,I!E5,J!E5,K!E5,L!E5,M!E5,N!E5,O!E5,P!E5,Q!E5,R!E5),AVERAGE(S!E5,T!E5,U!E5,V!E5,W!E5,X!E5,Y!E5,Z!E5,'IA'!E5,'IB'!E5,'IC'!E5,'ID'!E5,'IE'!E5,'IF'!E5,'IG'!E5,'IH'!E5,'II'!E5,'IJ'!E5))</f>
        <v>825</v>
      </c>
      <c r="F5" s="29">
        <f>MEDIAN(MEDIAN(A!E5,B!E5,C!E5,D!E5,E!E5,F!E5,G!E5,H!E5,I!E5,J!E5,K!E5,L!E5,M!E5,N!E5,O!E5,P!E5,Q!E5,R!E5),MEDIAN(S!E5,T!E5,U!E5,V!E5,W!E5,X!E5,Y!E5,Z!E5,'IA'!E5,'IB'!E5,'IC'!E5,'ID'!E5,'IE'!E5,'IF'!E5,'IG'!E5,'IH'!E5,'II'!E5,'IJ'!E5))</f>
        <v>825</v>
      </c>
      <c r="G5" s="46">
        <f>C$22*C5+SUM(A!E5,B!E5,C!E5,D!E5,E!E5,F!E5,G!E5,H!E5,I!E5,J!E5,K!E5,L!E5,M!E5,N!E5,O!E5,P!E5,Q!E5,R!E5)+SUM(S!E5,T!E5,U!E5,V!E5,W!E5,X!E5,Y!E5,Z!E5,'IA'!E5,'IB'!E5,'IC'!E5,'ID'!E5,'IE'!E5,'IF'!E5,'IG'!E5,'IH'!E5,'II'!E5,'IJ'!E5)</f>
        <v>90000</v>
      </c>
      <c r="H5" s="7"/>
      <c r="I5" s="2"/>
      <c r="J5" s="2"/>
      <c r="K5" s="2"/>
      <c r="L5" s="3"/>
      <c r="M5" s="2"/>
      <c r="N5" s="2"/>
      <c r="O5" s="3"/>
      <c r="P5" s="3"/>
      <c r="Q5" s="3"/>
      <c r="R5" s="3"/>
      <c r="S5" s="3"/>
      <c r="T5" s="3"/>
      <c r="U5" s="3"/>
    </row>
    <row r="6" spans="1:21" ht="12.75" customHeight="1">
      <c r="A6" s="71">
        <v>3</v>
      </c>
      <c r="B6" s="72" t="s">
        <v>8</v>
      </c>
      <c r="C6" s="73">
        <v>180000</v>
      </c>
      <c r="D6" s="74">
        <f t="shared" si="0"/>
        <v>1649.9999999999998</v>
      </c>
      <c r="E6" s="75">
        <f>AVERAGE(AVERAGE(A!E6,B!E6,C!E6,D!E6,E!E6,F!E6,G!E6,H!E6,I!E6,J!E6,K!E6,L!E6,M!E6,N!E6,O!E6,P!E6,Q!E6,R!E6),AVERAGE(S!E6,T!E6,U!E6,V!E6,W!E6,X!E6,Y!E6,Z!E6,'IA'!E6,'IB'!E6,'IC'!E6,'ID'!E6,'IE'!E6,'IF'!E6,'IG'!E6,'IH'!E6,'II'!E6,'IJ'!E6))</f>
        <v>1650</v>
      </c>
      <c r="F6" s="75">
        <f>MEDIAN(MEDIAN(A!E6,B!E6,C!E6,D!E6,E!E6,F!E6,G!E6,H!E6,I!E6,J!E6,K!E6,L!E6,M!E6,N!E6,O!E6,P!E6,Q!E6,R!E6),MEDIAN(S!E6,T!E6,U!E6,V!E6,W!E6,X!E6,Y!E6,Z!E6,'IA'!E6,'IB'!E6,'IC'!E6,'ID'!E6,'IE'!E6,'IF'!E6,'IG'!E6,'IH'!E6,'II'!E6,'IJ'!E6))</f>
        <v>1650</v>
      </c>
      <c r="G6" s="76">
        <f>C$22*C6+SUM(A!E6,B!E6,C!E6,D!E6,E!E6,F!E6,G!E6,H!E6,I!E6,J!E6,K!E6,L!E6,M!E6,N!E6,O!E6,P!E6,Q!E6,R!E6)+SUM(S!E6,T!E6,U!E6,V!E6,W!E6,X!E6,Y!E6,Z!E6,'IA'!E6,'IB'!E6,'IC'!E6,'ID'!E6,'IE'!E6,'IF'!E6,'IG'!E6,'IH'!E6,'II'!E6,'IJ'!E6)</f>
        <v>180000</v>
      </c>
      <c r="H6" s="7"/>
      <c r="I6" s="2"/>
      <c r="J6" s="2"/>
      <c r="K6" s="2"/>
      <c r="L6" s="3"/>
      <c r="M6" s="2"/>
      <c r="N6" s="2"/>
      <c r="O6" s="3"/>
      <c r="P6" s="3"/>
      <c r="Q6" s="3"/>
      <c r="R6" s="3"/>
      <c r="S6" s="3"/>
      <c r="T6" s="3"/>
      <c r="U6" s="3"/>
    </row>
    <row r="7" spans="1:21" ht="12.75" customHeight="1">
      <c r="A7" s="77">
        <v>4</v>
      </c>
      <c r="B7" s="78" t="s">
        <v>9</v>
      </c>
      <c r="C7" s="79">
        <v>25000</v>
      </c>
      <c r="D7" s="80">
        <f t="shared" si="0"/>
        <v>229.16666666666663</v>
      </c>
      <c r="E7" s="81">
        <f>AVERAGE(AVERAGE(A!E7,B!E7,C!E7,D!E7,E!E7,F!E7,G!E7,H!E7,I!E7,J!E7,K!E7,L!E7,M!E7,N!E7,O!E7,P!E7,Q!E7,R!E7),AVERAGE(S!E7,T!E7,U!E7,V!E7,W!E7,X!E7,Y!E7,Z!E7,'IA'!E7,'IB'!E7,'IC'!E7,'ID'!E7,'IE'!E7,'IF'!E7,'IG'!E7,'IH'!E7,'II'!E7,'IJ'!E7))</f>
        <v>229.16666666666657</v>
      </c>
      <c r="F7" s="81">
        <f>MEDIAN(MEDIAN(A!E7,B!E7,C!E7,D!E7,E!E7,F!E7,G!E7,H!E7,I!E7,J!E7,K!E7,L!E7,M!E7,N!E7,O!E7,P!E7,Q!E7,R!E7),MEDIAN(S!E7,T!E7,U!E7,V!E7,W!E7,X!E7,Y!E7,Z!E7,'IA'!E7,'IB'!E7,'IC'!E7,'ID'!E7,'IE'!E7,'IF'!E7,'IG'!E7,'IH'!E7,'II'!E7,'IJ'!E7))</f>
        <v>229.16666666666663</v>
      </c>
      <c r="G7" s="82">
        <f>C$22*C7+SUM(A!E7,B!E7,C!E7,D!E7,E!E7,F!E7,G!E7,H!E7,I!E7,J!E7,K!E7,L!E7,M!E7,N!E7,O!E7,P!E7,Q!E7,R!E7)+SUM(S!E7,T!E7,U!E7,V!E7,W!E7,X!E7,Y!E7,Z!E7,'IA'!E7,'IB'!E7,'IC'!E7,'ID'!E7,'IE'!E7,'IF'!E7,'IG'!E7,'IH'!E7,'II'!E7,'IJ'!E7)</f>
        <v>25000</v>
      </c>
      <c r="H7" s="7"/>
      <c r="I7" s="2"/>
      <c r="J7" s="2"/>
      <c r="K7" s="2"/>
      <c r="L7" s="3"/>
      <c r="M7" s="2"/>
      <c r="N7" s="2"/>
      <c r="O7" s="3"/>
      <c r="P7" s="3"/>
      <c r="Q7" s="3"/>
      <c r="R7" s="3"/>
      <c r="S7" s="3"/>
      <c r="T7" s="3"/>
      <c r="U7" s="3"/>
    </row>
    <row r="8" spans="1:21" ht="12.75" customHeight="1">
      <c r="A8" s="70">
        <v>5</v>
      </c>
      <c r="B8" s="51" t="s">
        <v>10</v>
      </c>
      <c r="C8" s="52">
        <v>335000</v>
      </c>
      <c r="D8" s="14">
        <f t="shared" si="0"/>
        <v>3070.8333333333326</v>
      </c>
      <c r="E8" s="29">
        <f>AVERAGE(AVERAGE(A!E8,B!E8,C!E8,D!E8,E!E8,F!E8,G!E8,H!E8,I!E8,J!E8,K!E8,L!E8,M!E8,N!E8,O!E8,P!E8,Q!E8,R!E8),AVERAGE(S!E8,T!E8,U!E8,V!E8,W!E8,X!E8,Y!E8,Z!E8,'IA'!E8,'IB'!E8,'IC'!E8,'ID'!E8,'IE'!E8,'IF'!E8,'IG'!E8,'IH'!E8,'II'!E8,'IJ'!E8))</f>
        <v>3070.833333333334</v>
      </c>
      <c r="F8" s="29">
        <f>MEDIAN(MEDIAN(A!E8,B!E8,C!E8,D!E8,E!E8,F!E8,G!E8,H!E8,I!E8,J!E8,K!E8,L!E8,M!E8,N!E8,O!E8,P!E8,Q!E8,R!E8),MEDIAN(S!E8,T!E8,U!E8,V!E8,W!E8,X!E8,Y!E8,Z!E8,'IA'!E8,'IB'!E8,'IC'!E8,'ID'!E8,'IE'!E8,'IF'!E8,'IG'!E8,'IH'!E8,'II'!E8,'IJ'!E8))</f>
        <v>3070.8333333333326</v>
      </c>
      <c r="G8" s="46">
        <f>C$22*C8+SUM(A!E8,B!E8,C!E8,D!E8,E!E8,F!E8,G!E8,H!E8,I!E8,J!E8,K!E8,L!E8,M!E8,N!E8,O!E8,P!E8,Q!E8,R!E8)+SUM(S!E8,T!E8,U!E8,V!E8,W!E8,X!E8,Y!E8,Z!E8,'IA'!E8,'IB'!E8,'IC'!E8,'ID'!E8,'IE'!E8,'IF'!E8,'IG'!E8,'IH'!E8,'II'!E8,'IJ'!E8)</f>
        <v>335000</v>
      </c>
      <c r="H8" s="7"/>
      <c r="I8" s="2"/>
      <c r="J8" s="2"/>
      <c r="K8" s="2"/>
      <c r="L8" s="3"/>
      <c r="M8" s="2"/>
      <c r="N8" s="2"/>
      <c r="O8" s="3"/>
      <c r="P8" s="3"/>
      <c r="Q8" s="3"/>
      <c r="R8" s="3"/>
      <c r="S8" s="3"/>
      <c r="T8" s="3"/>
      <c r="U8" s="3"/>
    </row>
    <row r="9" spans="1:21" ht="12.75" customHeight="1">
      <c r="A9" s="71">
        <v>6</v>
      </c>
      <c r="B9" s="72" t="s">
        <v>11</v>
      </c>
      <c r="C9" s="73">
        <v>236248</v>
      </c>
      <c r="D9" s="74">
        <f t="shared" si="0"/>
        <v>2165.606666666666</v>
      </c>
      <c r="E9" s="75">
        <f>AVERAGE(AVERAGE(A!E9,B!E9,C!E9,D!E9,E!E9,F!E9,G!E9,H!E9,I!E9,J!E9,K!E9,L!E9,M!E9,N!E9,O!E9,P!E9,Q!E9,R!E9),AVERAGE(S!E9,T!E9,U!E9,V!E9,W!E9,X!E9,Y!E9,Z!E9,'IA'!E9,'IB'!E9,'IC'!E9,'ID'!E9,'IE'!E9,'IF'!E9,'IG'!E9,'IH'!E9,'II'!E9,'IJ'!E9))</f>
        <v>2165.606666666666</v>
      </c>
      <c r="F9" s="75">
        <f>MEDIAN(MEDIAN(A!E9,B!E9,C!E9,D!E9,E!E9,F!E9,G!E9,H!E9,I!E9,J!E9,K!E9,L!E9,M!E9,N!E9,O!E9,P!E9,Q!E9,R!E9),MEDIAN(S!E9,T!E9,U!E9,V!E9,W!E9,X!E9,Y!E9,Z!E9,'IA'!E9,'IB'!E9,'IC'!E9,'ID'!E9,'IE'!E9,'IF'!E9,'IG'!E9,'IH'!E9,'II'!E9,'IJ'!E9))</f>
        <v>2165.606666666666</v>
      </c>
      <c r="G9" s="76">
        <f>C$22*C9+SUM(A!E9,B!E9,C!E9,D!E9,E!E9,F!E9,G!E9,H!E9,I!E9,J!E9,K!E9,L!E9,M!E9,N!E9,O!E9,P!E9,Q!E9,R!E9)+SUM(S!E9,T!E9,U!E9,V!E9,W!E9,X!E9,Y!E9,Z!E9,'IA'!E9,'IB'!E9,'IC'!E9,'ID'!E9,'IE'!E9,'IF'!E9,'IG'!E9,'IH'!E9,'II'!E9,'IJ'!E9)</f>
        <v>236247.99999999997</v>
      </c>
      <c r="H9" s="7"/>
      <c r="I9" s="2"/>
      <c r="J9" s="2"/>
      <c r="K9" s="2"/>
      <c r="L9" s="3"/>
      <c r="M9" s="2"/>
      <c r="N9" s="2"/>
      <c r="O9" s="3"/>
      <c r="P9" s="3"/>
      <c r="Q9" s="3"/>
      <c r="R9" s="3"/>
      <c r="S9" s="3"/>
      <c r="T9" s="3"/>
      <c r="U9" s="3"/>
    </row>
    <row r="10" spans="1:21" ht="12.75" customHeight="1">
      <c r="A10" s="77">
        <v>7</v>
      </c>
      <c r="B10" s="78" t="s">
        <v>12</v>
      </c>
      <c r="C10" s="79">
        <v>584338</v>
      </c>
      <c r="D10" s="80">
        <f t="shared" si="0"/>
        <v>5356.4316666666655</v>
      </c>
      <c r="E10" s="81">
        <f>AVERAGE(AVERAGE(A!E10,B!E10,C!E10,D!E10,E!E10,F!E10,G!E10,H!E10,I!E10,J!E10,K!E10,L!E10,M!E10,N!E10,O!E10,P!E10,Q!E10,R!E10),AVERAGE(S!E10,T!E10,U!E10,V!E10,W!E10,X!E10,Y!E10,Z!E10,'IA'!E10,'IB'!E10,'IC'!E10,'ID'!E10,'IE'!E10,'IF'!E10,'IG'!E10,'IH'!E10,'II'!E10,'IJ'!E10))</f>
        <v>5356.431666666666</v>
      </c>
      <c r="F10" s="81">
        <f>MEDIAN(MEDIAN(A!E10,B!E10,C!E10,D!E10,E!E10,F!E10,G!E10,H!E10,I!E10,J!E10,K!E10,L!E10,M!E10,N!E10,O!E10,P!E10,Q!E10,R!E10),MEDIAN(S!E10,T!E10,U!E10,V!E10,W!E10,X!E10,Y!E10,Z!E10,'IA'!E10,'IB'!E10,'IC'!E10,'ID'!E10,'IE'!E10,'IF'!E10,'IG'!E10,'IH'!E10,'II'!E10,'IJ'!E10))</f>
        <v>5356.4316666666655</v>
      </c>
      <c r="G10" s="82">
        <f>C$22*C10+SUM(A!E10,B!E10,C!E10,D!E10,E!E10,F!E10,G!E10,H!E10,I!E10,J!E10,K!E10,L!E10,M!E10,N!E10,O!E10,P!E10,Q!E10,R!E10)+SUM(S!E10,T!E10,U!E10,V!E10,W!E10,X!E10,Y!E10,Z!E10,'IA'!E10,'IB'!E10,'IC'!E10,'ID'!E10,'IE'!E10,'IF'!E10,'IG'!E10,'IH'!E10,'II'!E10,'IJ'!E10)</f>
        <v>584338</v>
      </c>
      <c r="H10" s="7"/>
      <c r="I10" s="2"/>
      <c r="J10" s="2"/>
      <c r="K10" s="2"/>
      <c r="L10" s="3"/>
      <c r="M10" s="2"/>
      <c r="N10" s="2"/>
      <c r="O10" s="3"/>
      <c r="P10" s="3"/>
      <c r="Q10" s="3"/>
      <c r="R10" s="3"/>
      <c r="S10" s="3"/>
      <c r="T10" s="3"/>
      <c r="U10" s="3"/>
    </row>
    <row r="11" spans="1:21" ht="12.75" customHeight="1">
      <c r="A11" s="70">
        <v>8</v>
      </c>
      <c r="B11" s="51" t="s">
        <v>53</v>
      </c>
      <c r="C11" s="52">
        <v>252942</v>
      </c>
      <c r="D11" s="14">
        <f t="shared" si="0"/>
        <v>2318.6349999999998</v>
      </c>
      <c r="E11" s="29">
        <f>AVERAGE(AVERAGE(A!E11,B!E11,C!E11,D!E11,E!E11,F!E11,G!E11,H!E11,I!E11,J!E11,K!E11,L!E11,M!E11,N!E11,O!E11,P!E11,Q!E11,R!E11),AVERAGE(S!E11,T!E11,U!E11,V!E11,W!E11,X!E11,Y!E11,Z!E11,'IA'!E11,'IB'!E11,'IC'!E11,'ID'!E11,'IE'!E11,'IF'!E11,'IG'!E11,'IH'!E11,'II'!E11,'IJ'!E11))</f>
        <v>2318.635000000001</v>
      </c>
      <c r="F11" s="29">
        <f>MEDIAN(MEDIAN(A!E11,B!E11,C!E11,D!E11,E!E11,F!E11,G!E11,H!E11,I!E11,J!E11,K!E11,L!E11,M!E11,N!E11,O!E11,P!E11,Q!E11,R!E11),MEDIAN(S!E11,T!E11,U!E11,V!E11,W!E11,X!E11,Y!E11,Z!E11,'IA'!E11,'IB'!E11,'IC'!E11,'ID'!E11,'IE'!E11,'IF'!E11,'IG'!E11,'IH'!E11,'II'!E11,'IJ'!E11))</f>
        <v>2318.635</v>
      </c>
      <c r="G11" s="46">
        <f>C$22*C11+SUM(A!E11,B!E11,C!E11,D!E11,E!E11,F!E11,G!E11,H!E11,I!E11,J!E11,K!E11,L!E11,M!E11,N!E11,O!E11,P!E11,Q!E11,R!E11)+SUM(S!E11,T!E11,U!E11,V!E11,W!E11,X!E11,Y!E11,Z!E11,'IA'!E11,'IB'!E11,'IC'!E11,'ID'!E11,'IE'!E11,'IF'!E11,'IG'!E11,'IH'!E11,'II'!E11,'IJ'!E11)</f>
        <v>252942.00000000006</v>
      </c>
      <c r="H11" s="7"/>
      <c r="I11" s="2"/>
      <c r="J11" s="2"/>
      <c r="K11" s="2"/>
      <c r="L11" s="3"/>
      <c r="M11" s="2"/>
      <c r="N11" s="2"/>
      <c r="O11" s="3"/>
      <c r="P11" s="3"/>
      <c r="Q11" s="3"/>
      <c r="R11" s="3"/>
      <c r="S11" s="3"/>
      <c r="T11" s="3"/>
      <c r="U11" s="3"/>
    </row>
    <row r="12" spans="1:21" ht="12.75" customHeight="1">
      <c r="A12" s="71">
        <v>9</v>
      </c>
      <c r="B12" s="72" t="s">
        <v>13</v>
      </c>
      <c r="C12" s="73">
        <v>168355</v>
      </c>
      <c r="D12" s="74">
        <f t="shared" si="0"/>
        <v>1543.2541666666664</v>
      </c>
      <c r="E12" s="75">
        <f>AVERAGE(AVERAGE(A!E12,B!E12,C!E12,D!E12,E!E12,F!E12,G!E12,H!E12,I!E12,J!E12,K!E12,L!E12,M!E12,N!E12,O!E12,P!E12,Q!E12,R!E12),AVERAGE(S!E12,T!E12,U!E12,V!E12,W!E12,X!E12,Y!E12,Z!E12,'IA'!E12,'IB'!E12,'IC'!E12,'ID'!E12,'IE'!E12,'IF'!E12,'IG'!E12,'IH'!E12,'II'!E12,'IJ'!E12))</f>
        <v>1543.254166666666</v>
      </c>
      <c r="F12" s="75">
        <f>MEDIAN(MEDIAN(A!E12,B!E12,C!E12,D!E12,E!E12,F!E12,G!E12,H!E12,I!E12,J!E12,K!E12,L!E12,M!E12,N!E12,O!E12,P!E12,Q!E12,R!E12),MEDIAN(S!E12,T!E12,U!E12,V!E12,W!E12,X!E12,Y!E12,Z!E12,'IA'!E12,'IB'!E12,'IC'!E12,'ID'!E12,'IE'!E12,'IF'!E12,'IG'!E12,'IH'!E12,'II'!E12,'IJ'!E12))</f>
        <v>1543.2541666666664</v>
      </c>
      <c r="G12" s="76">
        <f>C$22*C12+SUM(A!E12,B!E12,C!E12,D!E12,E!E12,F!E12,G!E12,H!E12,I!E12,J!E12,K!E12,L!E12,M!E12,N!E12,O!E12,P!E12,Q!E12,R!E12)+SUM(S!E12,T!E12,U!E12,V!E12,W!E12,X!E12,Y!E12,Z!E12,'IA'!E12,'IB'!E12,'IC'!E12,'ID'!E12,'IE'!E12,'IF'!E12,'IG'!E12,'IH'!E12,'II'!E12,'IJ'!E12)</f>
        <v>168354.99999999997</v>
      </c>
      <c r="H12" s="7"/>
      <c r="I12" s="2"/>
      <c r="J12" s="2"/>
      <c r="K12" s="2"/>
      <c r="L12" s="3"/>
      <c r="M12" s="2"/>
      <c r="N12" s="2"/>
      <c r="O12" s="3"/>
      <c r="P12" s="3"/>
      <c r="Q12" s="3"/>
      <c r="R12" s="3"/>
      <c r="S12" s="3"/>
      <c r="T12" s="3"/>
      <c r="U12" s="3"/>
    </row>
    <row r="13" spans="1:21" ht="12.75" customHeight="1">
      <c r="A13" s="77">
        <v>10</v>
      </c>
      <c r="B13" s="78" t="s">
        <v>14</v>
      </c>
      <c r="C13" s="79">
        <v>542483</v>
      </c>
      <c r="D13" s="80">
        <f t="shared" si="0"/>
        <v>4972.760833333333</v>
      </c>
      <c r="E13" s="81">
        <f>AVERAGE(AVERAGE(A!E13,B!E13,C!E13,D!E13,E!E13,F!E13,G!E13,H!E13,I!E13,J!E13,K!E13,L!E13,M!E13,N!E13,O!E13,P!E13,Q!E13,R!E13),AVERAGE(S!E13,T!E13,U!E13,V!E13,W!E13,X!E13,Y!E13,Z!E13,'IA'!E13,'IB'!E13,'IC'!E13,'ID'!E13,'IE'!E13,'IF'!E13,'IG'!E13,'IH'!E13,'II'!E13,'IJ'!E13))</f>
        <v>4972.760833333333</v>
      </c>
      <c r="F13" s="81">
        <f>MEDIAN(MEDIAN(A!E13,B!E13,C!E13,D!E13,E!E13,F!E13,G!E13,H!E13,I!E13,J!E13,K!E13,L!E13,M!E13,N!E13,O!E13,P!E13,Q!E13,R!E13),MEDIAN(S!E13,T!E13,U!E13,V!E13,W!E13,X!E13,Y!E13,Z!E13,'IA'!E13,'IB'!E13,'IC'!E13,'ID'!E13,'IE'!E13,'IF'!E13,'IG'!E13,'IH'!E13,'II'!E13,'IJ'!E13))</f>
        <v>4972.760833333333</v>
      </c>
      <c r="G13" s="82">
        <f>C$22*C13+SUM(A!E13,B!E13,C!E13,D!E13,E!E13,F!E13,G!E13,H!E13,I!E13,J!E13,K!E13,L!E13,M!E13,N!E13,O!E13,P!E13,Q!E13,R!E13)+SUM(S!E13,T!E13,U!E13,V!E13,W!E13,X!E13,Y!E13,Z!E13,'IA'!E13,'IB'!E13,'IC'!E13,'ID'!E13,'IE'!E13,'IF'!E13,'IG'!E13,'IH'!E13,'II'!E13,'IJ'!E13)</f>
        <v>542483</v>
      </c>
      <c r="H13" s="7"/>
      <c r="I13" s="2"/>
      <c r="J13" s="2"/>
      <c r="K13" s="2"/>
      <c r="L13" s="3"/>
      <c r="M13" s="2"/>
      <c r="N13" s="2"/>
      <c r="O13" s="3"/>
      <c r="P13" s="3"/>
      <c r="Q13" s="3"/>
      <c r="R13" s="3"/>
      <c r="S13" s="3"/>
      <c r="T13" s="3"/>
      <c r="U13" s="3"/>
    </row>
    <row r="14" spans="1:21" ht="12.75" customHeight="1">
      <c r="A14" s="70">
        <v>11</v>
      </c>
      <c r="B14" s="51" t="s">
        <v>15</v>
      </c>
      <c r="C14" s="52">
        <v>98386</v>
      </c>
      <c r="D14" s="14">
        <f t="shared" si="0"/>
        <v>901.8716666666666</v>
      </c>
      <c r="E14" s="29">
        <f>AVERAGE(AVERAGE(A!E14,B!E14,C!E14,D!E14,E!E14,F!E14,G!E14,H!E14,I!E14,J!E14,K!E14,L!E14,M!E14,N!E14,O!E14,P!E14,Q!E14,R!E14),AVERAGE(S!E14,T!E14,U!E14,V!E14,W!E14,X!E14,Y!E14,Z!E14,'IA'!E14,'IB'!E14,'IC'!E14,'ID'!E14,'IE'!E14,'IF'!E14,'IG'!E14,'IH'!E14,'II'!E14,'IJ'!E14))</f>
        <v>901.8716666666664</v>
      </c>
      <c r="F14" s="29">
        <f>MEDIAN(MEDIAN(A!E14,B!E14,C!E14,D!E14,E!E14,F!E14,G!E14,H!E14,I!E14,J!E14,K!E14,L!E14,M!E14,N!E14,O!E14,P!E14,Q!E14,R!E14),MEDIAN(S!E14,T!E14,U!E14,V!E14,W!E14,X!E14,Y!E14,Z!E14,'IA'!E14,'IB'!E14,'IC'!E14,'ID'!E14,'IE'!E14,'IF'!E14,'IG'!E14,'IH'!E14,'II'!E14,'IJ'!E14))</f>
        <v>901.8716666666666</v>
      </c>
      <c r="G14" s="46">
        <f>C$22*C14+SUM(A!E14,B!E14,C!E14,D!E14,E!E14,F!E14,G!E14,H!E14,I!E14,J!E14,K!E14,L!E14,M!E14,N!E14,O!E14,P!E14,Q!E14,R!E14)+SUM(S!E14,T!E14,U!E14,V!E14,W!E14,X!E14,Y!E14,Z!E14,'IA'!E14,'IB'!E14,'IC'!E14,'ID'!E14,'IE'!E14,'IF'!E14,'IG'!E14,'IH'!E14,'II'!E14,'IJ'!E14)</f>
        <v>98386</v>
      </c>
      <c r="H14" s="7"/>
      <c r="I14" s="2"/>
      <c r="J14" s="2"/>
      <c r="K14" s="2"/>
      <c r="L14" s="3"/>
      <c r="M14" s="2"/>
      <c r="N14" s="2"/>
      <c r="O14" s="3"/>
      <c r="P14" s="3"/>
      <c r="Q14" s="3"/>
      <c r="R14" s="3"/>
      <c r="S14" s="3"/>
      <c r="T14" s="3"/>
      <c r="U14" s="3"/>
    </row>
    <row r="15" spans="1:21" ht="12.75" customHeight="1">
      <c r="A15" s="71">
        <v>12</v>
      </c>
      <c r="B15" s="72" t="s">
        <v>16</v>
      </c>
      <c r="C15" s="73">
        <v>388200</v>
      </c>
      <c r="D15" s="74">
        <f t="shared" si="0"/>
        <v>3558.4999999999995</v>
      </c>
      <c r="E15" s="75">
        <f>AVERAGE(AVERAGE(A!E15,B!E15,C!E15,D!E15,E!E15,F!E15,G!E15,H!E15,I!E15,J!E15,K!E15,L!E15,M!E15,N!E15,O!E15,P!E15,Q!E15,R!E15),AVERAGE(S!E15,T!E15,U!E15,V!E15,W!E15,X!E15,Y!E15,Z!E15,'IA'!E15,'IB'!E15,'IC'!E15,'ID'!E15,'IE'!E15,'IF'!E15,'IG'!E15,'IH'!E15,'II'!E15,'IJ'!E15))</f>
        <v>3558.5</v>
      </c>
      <c r="F15" s="75">
        <f>MEDIAN(MEDIAN(A!E15,B!E15,C!E15,D!E15,E!E15,F!E15,G!E15,H!E15,I!E15,J!E15,K!E15,L!E15,M!E15,N!E15,O!E15,P!E15,Q!E15,R!E15),MEDIAN(S!E15,T!E15,U!E15,V!E15,W!E15,X!E15,Y!E15,Z!E15,'IA'!E15,'IB'!E15,'IC'!E15,'ID'!E15,'IE'!E15,'IF'!E15,'IG'!E15,'IH'!E15,'II'!E15,'IJ'!E15))</f>
        <v>3558.5</v>
      </c>
      <c r="G15" s="76">
        <f>C$22*C15+SUM(A!E15,B!E15,C!E15,D!E15,E!E15,F!E15,G!E15,H!E15,I!E15,J!E15,K!E15,L!E15,M!E15,N!E15,O!E15,P!E15,Q!E15,R!E15)+SUM(S!E15,T!E15,U!E15,V!E15,W!E15,X!E15,Y!E15,Z!E15,'IA'!E15,'IB'!E15,'IC'!E15,'ID'!E15,'IE'!E15,'IF'!E15,'IG'!E15,'IH'!E15,'II'!E15,'IJ'!E15)</f>
        <v>388200</v>
      </c>
      <c r="H15" s="7"/>
      <c r="I15" s="2"/>
      <c r="J15" s="2"/>
      <c r="K15" s="2"/>
      <c r="L15" s="3"/>
      <c r="M15" s="2"/>
      <c r="N15" s="2"/>
      <c r="O15" s="3"/>
      <c r="P15" s="3"/>
      <c r="Q15" s="3"/>
      <c r="R15" s="3"/>
      <c r="S15" s="3"/>
      <c r="T15" s="3"/>
      <c r="U15" s="3"/>
    </row>
    <row r="16" spans="1:21" ht="12.75" customHeight="1">
      <c r="A16" s="77">
        <v>13</v>
      </c>
      <c r="B16" s="78" t="s">
        <v>51</v>
      </c>
      <c r="C16" s="79">
        <v>200000</v>
      </c>
      <c r="D16" s="80">
        <f t="shared" si="0"/>
        <v>1833.333333333333</v>
      </c>
      <c r="E16" s="81">
        <f>AVERAGE(AVERAGE(A!E16,B!E16,C!E16,D!E16,E!E16,F!E16,G!E16,H!E16,I!E16,J!E16,K!E16,L!E16,M!E16,N!E16,O!E16,P!E16,Q!E16,R!E16),AVERAGE(S!E16,T!E16,U!E16,V!E16,W!E16,X!E16,Y!E16,Z!E16,'IA'!E16,'IB'!E16,'IC'!E16,'ID'!E16,'IE'!E16,'IF'!E16,'IG'!E16,'IH'!E16,'II'!E16,'IJ'!E16))</f>
        <v>1833.3333333333326</v>
      </c>
      <c r="F16" s="81">
        <f>MEDIAN(MEDIAN(A!E16,B!E16,C!E16,D!E16,E!E16,F!E16,G!E16,H!E16,I!E16,J!E16,K!E16,L!E16,M!E16,N!E16,O!E16,P!E16,Q!E16,R!E16),MEDIAN(S!E16,T!E16,U!E16,V!E16,W!E16,X!E16,Y!E16,Z!E16,'IA'!E16,'IB'!E16,'IC'!E16,'ID'!E16,'IE'!E16,'IF'!E16,'IG'!E16,'IH'!E16,'II'!E16,'IJ'!E16))</f>
        <v>1833.333333333333</v>
      </c>
      <c r="G16" s="82">
        <f>C$22*C16+SUM(A!E16,B!E16,C!E16,D!E16,E!E16,F!E16,G!E16,H!E16,I!E16,J!E16,K!E16,L!E16,M!E16,N!E16,O!E16,P!E16,Q!E16,R!E16)+SUM(S!E16,T!E16,U!E16,V!E16,W!E16,X!E16,Y!E16,Z!E16,'IA'!E16,'IB'!E16,'IC'!E16,'ID'!E16,'IE'!E16,'IF'!E16,'IG'!E16,'IH'!E16,'II'!E16,'IJ'!E16)</f>
        <v>200000</v>
      </c>
      <c r="H16" s="7"/>
      <c r="I16" s="2"/>
      <c r="J16" s="2"/>
      <c r="K16" s="2"/>
      <c r="L16" s="3"/>
      <c r="M16" s="2"/>
      <c r="N16" s="2"/>
      <c r="O16" s="3"/>
      <c r="P16" s="3"/>
      <c r="Q16" s="3"/>
      <c r="R16" s="3"/>
      <c r="S16" s="3"/>
      <c r="T16" s="3"/>
      <c r="U16" s="3"/>
    </row>
    <row r="17" spans="1:21" ht="12.75" customHeight="1">
      <c r="A17" s="70">
        <v>14</v>
      </c>
      <c r="B17" s="51" t="s">
        <v>52</v>
      </c>
      <c r="C17" s="52">
        <v>200000</v>
      </c>
      <c r="D17" s="14">
        <f t="shared" si="0"/>
        <v>1833.333333333333</v>
      </c>
      <c r="E17" s="29">
        <f>AVERAGE(AVERAGE(A!E17,B!E17,C!E17,D!E17,E!E17,F!E17,G!E17,H!E17,I!E17,J!E17,K!E17,L!E17,M!E17,N!E17,O!E17,P!E17,Q!E17,R!E17),AVERAGE(S!E17,T!E17,U!E17,V!E17,W!E17,X!E17,Y!E17,Z!E17,'IA'!E17,'IB'!E17,'IC'!E17,'ID'!E17,'IE'!E17,'IF'!E17,'IG'!E17,'IH'!E17,'II'!E17,'IJ'!E17))</f>
        <v>1833.3333333333326</v>
      </c>
      <c r="F17" s="29">
        <f>MEDIAN(MEDIAN(A!E17,B!E17,C!E17,D!E17,E!E17,F!E17,G!E17,H!E17,I!E17,J!E17,K!E17,L!E17,M!E17,N!E17,O!E17,P!E17,Q!E17,R!E17),MEDIAN(S!E17,T!E17,U!E17,V!E17,W!E17,X!E17,Y!E17,Z!E17,'IA'!E17,'IB'!E17,'IC'!E17,'ID'!E17,'IE'!E17,'IF'!E17,'IG'!E17,'IH'!E17,'II'!E17,'IJ'!E17))</f>
        <v>1833.333333333333</v>
      </c>
      <c r="G17" s="46">
        <f>C$22*C17+SUM(A!E17,B!E17,C!E17,D!E17,E!E17,F!E17,G!E17,H!E17,I!E17,J!E17,K!E17,L!E17,M!E17,N!E17,O!E17,P!E17,Q!E17,R!E17)+SUM(S!E17,T!E17,U!E17,V!E17,W!E17,X!E17,Y!E17,Z!E17,'IA'!E17,'IB'!E17,'IC'!E17,'ID'!E17,'IE'!E17,'IF'!E17,'IG'!E17,'IH'!E17,'II'!E17,'IJ'!E17)</f>
        <v>200000</v>
      </c>
      <c r="H17" s="7"/>
      <c r="I17" s="2"/>
      <c r="J17" s="2"/>
      <c r="K17" s="2"/>
      <c r="L17" s="3"/>
      <c r="M17" s="2"/>
      <c r="N17" s="2"/>
      <c r="O17" s="3"/>
      <c r="P17" s="3"/>
      <c r="Q17" s="3"/>
      <c r="R17" s="3"/>
      <c r="S17" s="3"/>
      <c r="T17" s="3"/>
      <c r="U17" s="3"/>
    </row>
    <row r="18" spans="1:21" ht="12.75" customHeight="1">
      <c r="A18" s="26"/>
      <c r="B18" s="26"/>
      <c r="C18" s="26"/>
      <c r="D18" s="26"/>
      <c r="E18" s="26"/>
      <c r="F18" s="26"/>
      <c r="G18" s="26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 customHeight="1">
      <c r="A19" s="3"/>
      <c r="B19" s="47" t="s">
        <v>50</v>
      </c>
      <c r="C19" s="48">
        <f>SUM(C4:C17)</f>
        <v>3390952</v>
      </c>
      <c r="D19" s="42">
        <f>SUM(D4:D17)</f>
        <v>31083.72666666666</v>
      </c>
      <c r="E19" s="43">
        <f>SUM(E4:E17)</f>
        <v>31083.726666666666</v>
      </c>
      <c r="F19" s="43">
        <f>SUM(F4:F17)</f>
        <v>31083.726666666662</v>
      </c>
      <c r="G19" s="49">
        <f>SUM(G4:G17)</f>
        <v>3390952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5.75">
      <c r="A20" s="3"/>
      <c r="B20" s="3"/>
      <c r="C20" s="3"/>
      <c r="D20" s="3"/>
      <c r="E20" s="3"/>
      <c r="F20" s="68">
        <f>SUM(A!G20,B!G20,C!G20,D!G20,E!G20,F!G20,G!G20,H!G20,I!G20,J!G20,K!G20,L!G20,M!G20,N!G20,O!G20,P!G20,Q!G20,R!G20)+SUM(S!G20,T!G20,U!G20,V!G20,W!G20,X!G20,Y!G20,Z!G20,'IA'!G20,'IB'!G20,'IC'!G20,'ID'!G20,'IE'!G20,'IF'!G20,'IG'!G20,'IH'!G20,'II'!G20,'IJ'!G20)</f>
        <v>0</v>
      </c>
      <c r="G20" s="68" t="s">
        <v>67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 customHeight="1">
      <c r="A21" s="60" t="s">
        <v>66</v>
      </c>
      <c r="B21" s="67"/>
      <c r="C21" s="61"/>
      <c r="D21" s="61"/>
      <c r="E21" s="61"/>
      <c r="F21" s="62"/>
      <c r="G21" s="5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 customHeight="1">
      <c r="A22" s="44">
        <v>1</v>
      </c>
      <c r="B22" s="45" t="s">
        <v>65</v>
      </c>
      <c r="C22" s="63">
        <v>0.67</v>
      </c>
      <c r="D22" s="64" t="s">
        <v>54</v>
      </c>
      <c r="E22" s="65">
        <v>36</v>
      </c>
      <c r="F22" s="66" t="s">
        <v>55</v>
      </c>
      <c r="G22" s="59">
        <f>(1-C22)/E22</f>
        <v>0.009166666666666665</v>
      </c>
      <c r="H22" s="28" t="s">
        <v>56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 customHeight="1">
      <c r="A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 customHeight="1">
      <c r="A24" s="3"/>
      <c r="B24" s="24" t="s">
        <v>68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 customHeight="1">
      <c r="A25" s="3"/>
      <c r="B25" s="24" t="s">
        <v>80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 customHeight="1">
      <c r="A26" s="3"/>
      <c r="B26" s="24" t="s">
        <v>63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 customHeight="1">
      <c r="A27" s="3"/>
      <c r="B27" s="24" t="s">
        <v>18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8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8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5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4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101"/>
  <sheetViews>
    <sheetView showGridLines="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8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5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3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1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0"/>
  <dimension ref="A1:H10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19.00390625" style="0" customWidth="1"/>
    <col min="3" max="3" width="10.57421875" style="0" customWidth="1"/>
    <col min="4" max="4" width="8.8515625" style="0" customWidth="1"/>
    <col min="5" max="5" width="9.28125" style="0" customWidth="1"/>
    <col min="6" max="6" width="7.8515625" style="0" customWidth="1"/>
    <col min="7" max="7" width="11.00390625" style="0" bestFit="1" customWidth="1"/>
    <col min="8" max="8" width="10.7109375" style="0" customWidth="1"/>
  </cols>
  <sheetData>
    <row r="1" spans="1:8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</row>
    <row r="2" spans="1:8" ht="12.75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</row>
    <row r="3" spans="1:8" ht="12.75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</row>
    <row r="4" spans="1:8" ht="12.75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</row>
    <row r="5" spans="1:8" ht="12.75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</row>
    <row r="6" spans="1:8" ht="12.75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</row>
    <row r="7" spans="1:8" ht="12.75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</row>
    <row r="8" spans="1:8" ht="12.75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</row>
    <row r="9" spans="1:8" ht="12.75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</row>
    <row r="10" spans="1:8" ht="12.75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</row>
    <row r="11" spans="1:8" ht="12.75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</row>
    <row r="12" spans="1:8" ht="12.75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</row>
    <row r="13" spans="1:8" ht="12.75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</row>
    <row r="14" spans="1:8" ht="12.75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</row>
    <row r="15" spans="1:8" ht="12.75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</row>
    <row r="16" spans="1:8" ht="12.75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</row>
    <row r="17" spans="1:8" ht="12.75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</row>
    <row r="18" spans="1:8" ht="12.75">
      <c r="A18" s="16"/>
      <c r="B18" s="26"/>
      <c r="C18" s="26"/>
      <c r="D18" s="26"/>
      <c r="E18" s="38"/>
      <c r="F18" s="39"/>
      <c r="G18" s="39"/>
      <c r="H18" s="100"/>
    </row>
    <row r="19" spans="1:8" ht="12.75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</row>
    <row r="20" spans="1:8" ht="13.5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12.75">
      <c r="A23" s="3"/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3"/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99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7.00390625" style="0" bestFit="1" customWidth="1"/>
    <col min="3" max="3" width="10.7109375" style="0" customWidth="1"/>
    <col min="4" max="5" width="9.00390625" style="0" customWidth="1"/>
    <col min="6" max="6" width="8.00390625" style="0" bestFit="1" customWidth="1"/>
    <col min="7" max="7" width="11.00390625" style="0" customWidth="1"/>
    <col min="8" max="8" width="9.851562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2" width="18.00390625" style="0" bestFit="1" customWidth="1"/>
    <col min="3" max="3" width="10.28125" style="0" customWidth="1"/>
    <col min="4" max="5" width="9.57421875" style="0" customWidth="1"/>
    <col min="6" max="6" width="8.00390625" style="0" bestFit="1" customWidth="1"/>
    <col min="7" max="8" width="11.14062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00390625" style="0" bestFit="1" customWidth="1"/>
    <col min="3" max="3" width="10.140625" style="0" customWidth="1"/>
    <col min="4" max="4" width="9.8515625" style="0" customWidth="1"/>
    <col min="5" max="5" width="9.7109375" style="0" customWidth="1"/>
    <col min="6" max="6" width="8.00390625" style="0" bestFit="1" customWidth="1"/>
    <col min="7" max="7" width="11.57421875" style="0" customWidth="1"/>
    <col min="8" max="8" width="11.14062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7.00390625" style="0" bestFit="1" customWidth="1"/>
    <col min="3" max="3" width="11.7109375" style="0" customWidth="1"/>
    <col min="4" max="4" width="9.8515625" style="0" customWidth="1"/>
    <col min="6" max="6" width="8.00390625" style="0" bestFit="1" customWidth="1"/>
    <col min="7" max="7" width="11.00390625" style="0" customWidth="1"/>
    <col min="8" max="8" width="11.42187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9.00390625" style="0" bestFit="1" customWidth="1"/>
    <col min="3" max="3" width="10.28125" style="0" customWidth="1"/>
    <col min="4" max="4" width="9.8515625" style="0" customWidth="1"/>
    <col min="5" max="5" width="9.7109375" style="0" customWidth="1"/>
    <col min="6" max="6" width="8.00390625" style="0" bestFit="1" customWidth="1"/>
    <col min="7" max="7" width="11.140625" style="0" customWidth="1"/>
    <col min="8" max="8" width="10.851562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V100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2" width="18.00390625" style="0" bestFit="1" customWidth="1"/>
    <col min="3" max="4" width="10.140625" style="0" customWidth="1"/>
    <col min="5" max="5" width="9.421875" style="0" customWidth="1"/>
    <col min="6" max="6" width="8.00390625" style="0" bestFit="1" customWidth="1"/>
    <col min="7" max="7" width="11.57421875" style="0" customWidth="1"/>
    <col min="8" max="8" width="11.421875" style="0" customWidth="1"/>
    <col min="9" max="22" width="8.00390625" style="0" bestFit="1" customWidth="1"/>
  </cols>
  <sheetData>
    <row r="1" spans="1:22" ht="15">
      <c r="A1" s="109"/>
      <c r="B1" s="110" t="s">
        <v>0</v>
      </c>
      <c r="C1" s="111"/>
      <c r="D1" s="112"/>
      <c r="E1" s="108" t="s">
        <v>59</v>
      </c>
      <c r="F1" s="121"/>
      <c r="G1" s="121"/>
      <c r="H1" s="11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2.75" customHeight="1">
      <c r="A2" s="17" t="s">
        <v>60</v>
      </c>
      <c r="C2" s="12" t="s">
        <v>1</v>
      </c>
      <c r="D2" s="12" t="s">
        <v>2</v>
      </c>
      <c r="E2" s="120" t="s">
        <v>37</v>
      </c>
      <c r="F2" s="34" t="s">
        <v>37</v>
      </c>
      <c r="G2" s="35" t="s">
        <v>37</v>
      </c>
      <c r="H2" s="95" t="s">
        <v>5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2.75" customHeight="1">
      <c r="A3" s="19" t="s">
        <v>61</v>
      </c>
      <c r="B3" s="20" t="s">
        <v>62</v>
      </c>
      <c r="C3" s="21" t="s">
        <v>57</v>
      </c>
      <c r="D3" s="21" t="s">
        <v>58</v>
      </c>
      <c r="E3" s="119" t="s">
        <v>58</v>
      </c>
      <c r="F3" s="36" t="s">
        <v>38</v>
      </c>
      <c r="G3" s="37" t="s">
        <v>39</v>
      </c>
      <c r="H3" s="96" t="s">
        <v>57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2.75" customHeight="1">
      <c r="A4" s="18">
        <v>1</v>
      </c>
      <c r="B4" s="13" t="str">
        <f>Totals!B4</f>
        <v>City Council</v>
      </c>
      <c r="C4" s="15">
        <f>Totals!C4</f>
        <v>90000</v>
      </c>
      <c r="D4" s="15">
        <f>Totals!D4</f>
        <v>824.9999999999999</v>
      </c>
      <c r="E4" s="114">
        <v>825</v>
      </c>
      <c r="F4" s="11">
        <f>(E4-D4)/D4</f>
        <v>1.378022275413528E-16</v>
      </c>
      <c r="G4" s="22" t="str">
        <f>IF(F4&gt;Totals!A22,"Too High",IF(E4&lt;0,"Too Low","OK"))</f>
        <v>OK</v>
      </c>
      <c r="H4" s="97">
        <f>Totals!G4</f>
        <v>90000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18">
        <v>2</v>
      </c>
      <c r="B5" s="13" t="str">
        <f>Totals!B5</f>
        <v>City Manager</v>
      </c>
      <c r="C5" s="15">
        <f>Totals!C5</f>
        <v>90000</v>
      </c>
      <c r="D5" s="15">
        <f>Totals!D5</f>
        <v>824.9999999999999</v>
      </c>
      <c r="E5" s="115">
        <v>825</v>
      </c>
      <c r="F5" s="11">
        <f aca="true" t="shared" si="0" ref="F5:F17">(E5-D5)/D5</f>
        <v>1.378022275413528E-16</v>
      </c>
      <c r="G5" s="22" t="str">
        <f>IF(F5&gt;Totals!A2,"Too High",IF(E5&lt;0,"Too Low","OK"))</f>
        <v>OK</v>
      </c>
      <c r="H5" s="97">
        <f>Totals!G5</f>
        <v>90000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83">
        <v>3</v>
      </c>
      <c r="B6" s="84" t="str">
        <f>Totals!B6</f>
        <v>Admin. Services</v>
      </c>
      <c r="C6" s="85">
        <f>Totals!C6</f>
        <v>180000</v>
      </c>
      <c r="D6" s="85">
        <f>Totals!D6</f>
        <v>1649.9999999999998</v>
      </c>
      <c r="E6" s="116">
        <v>1650</v>
      </c>
      <c r="F6" s="86">
        <f t="shared" si="0"/>
        <v>1.378022275413528E-16</v>
      </c>
      <c r="G6" s="87" t="str">
        <f>IF(F6&gt;Totals!A3,"Too High",IF(E6&lt;0,"Too Low","OK"))</f>
        <v>OK</v>
      </c>
      <c r="H6" s="98">
        <f>Totals!G6</f>
        <v>180000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88">
        <v>4</v>
      </c>
      <c r="B7" s="89" t="str">
        <f>Totals!B7</f>
        <v>Planning</v>
      </c>
      <c r="C7" s="90">
        <f>Totals!C7</f>
        <v>25000</v>
      </c>
      <c r="D7" s="90">
        <f>Totals!D7</f>
        <v>229.16666666666663</v>
      </c>
      <c r="E7" s="117">
        <v>229.16666666666663</v>
      </c>
      <c r="F7" s="91">
        <f t="shared" si="0"/>
        <v>0</v>
      </c>
      <c r="G7" s="92" t="str">
        <f>IF(F7&gt;Totals!A4,"Too High",IF(E7&lt;0,"Too Low","OK"))</f>
        <v>OK</v>
      </c>
      <c r="H7" s="99">
        <f>Totals!G7</f>
        <v>25000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>
      <c r="A8" s="18">
        <v>5</v>
      </c>
      <c r="B8" s="13" t="str">
        <f>Totals!B8</f>
        <v>Parks &amp; Rec.</v>
      </c>
      <c r="C8" s="15">
        <f>Totals!C8</f>
        <v>335000</v>
      </c>
      <c r="D8" s="15">
        <f>Totals!D8</f>
        <v>3070.8333333333326</v>
      </c>
      <c r="E8" s="115">
        <v>3070.8333333333326</v>
      </c>
      <c r="F8" s="11">
        <f t="shared" si="0"/>
        <v>0</v>
      </c>
      <c r="G8" s="22" t="str">
        <f>IF(F8&gt;Totals!A5,"Too High",IF(E8&lt;0,"Too Low","OK"))</f>
        <v>OK</v>
      </c>
      <c r="H8" s="97">
        <f>Totals!G8</f>
        <v>335000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83">
        <v>6</v>
      </c>
      <c r="B9" s="84" t="str">
        <f>Totals!B9</f>
        <v>Buildings</v>
      </c>
      <c r="C9" s="85">
        <f>Totals!C9</f>
        <v>236248</v>
      </c>
      <c r="D9" s="85">
        <f>Totals!D9</f>
        <v>2165.606666666666</v>
      </c>
      <c r="E9" s="116">
        <v>2165.606666666666</v>
      </c>
      <c r="F9" s="86">
        <f t="shared" si="0"/>
        <v>0</v>
      </c>
      <c r="G9" s="87" t="str">
        <f>IF(F9&gt;Totals!A6,"Too High",IF(E9&lt;0,"Too Low","OK"))</f>
        <v>OK</v>
      </c>
      <c r="H9" s="98">
        <f>Totals!G9</f>
        <v>236247.99999999997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2.75" customHeight="1">
      <c r="A10" s="88">
        <v>7</v>
      </c>
      <c r="B10" s="89" t="str">
        <f>Totals!B10</f>
        <v>Streets</v>
      </c>
      <c r="C10" s="90">
        <f>Totals!C10</f>
        <v>584338</v>
      </c>
      <c r="D10" s="90">
        <f>Totals!D10</f>
        <v>5356.4316666666655</v>
      </c>
      <c r="E10" s="117">
        <v>5356.4316666666655</v>
      </c>
      <c r="F10" s="91">
        <f t="shared" si="0"/>
        <v>0</v>
      </c>
      <c r="G10" s="92" t="str">
        <f>IF(F10&gt;Totals!A7,"Too High",IF(E10&lt;0,"Too Low","OK"))</f>
        <v>OK</v>
      </c>
      <c r="H10" s="99">
        <f>Totals!G10</f>
        <v>584338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2.75" customHeight="1">
      <c r="A11" s="18">
        <v>8</v>
      </c>
      <c r="B11" s="13" t="str">
        <f>Totals!B11</f>
        <v>Public Health</v>
      </c>
      <c r="C11" s="15">
        <f>Totals!C11</f>
        <v>252942</v>
      </c>
      <c r="D11" s="15">
        <f>Totals!D11</f>
        <v>2318.6349999999998</v>
      </c>
      <c r="E11" s="115">
        <v>2318.635</v>
      </c>
      <c r="F11" s="11">
        <f t="shared" si="0"/>
        <v>1.9612718297035287E-16</v>
      </c>
      <c r="G11" s="22" t="str">
        <f>IF(F11&gt;Totals!A8,"Too High",IF(E11&lt;0,"Too Low","OK"))</f>
        <v>OK</v>
      </c>
      <c r="H11" s="97">
        <f>Totals!G11</f>
        <v>252942.00000000006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2.75" customHeight="1">
      <c r="A12" s="83">
        <v>9</v>
      </c>
      <c r="B12" s="84" t="str">
        <f>Totals!B12</f>
        <v>Fire Dept.</v>
      </c>
      <c r="C12" s="85">
        <f>Totals!C12</f>
        <v>168355</v>
      </c>
      <c r="D12" s="85">
        <f>Totals!D12</f>
        <v>1543.2541666666664</v>
      </c>
      <c r="E12" s="116">
        <v>1543.2541666666664</v>
      </c>
      <c r="F12" s="86">
        <f t="shared" si="0"/>
        <v>0</v>
      </c>
      <c r="G12" s="87" t="str">
        <f>IF(F12&gt;Totals!A9,"Too High",IF(E12&lt;0,"Too Low","OK"))</f>
        <v>OK</v>
      </c>
      <c r="H12" s="98">
        <f>Totals!G12</f>
        <v>168354.99999999997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2.75" customHeight="1">
      <c r="A13" s="88">
        <v>10</v>
      </c>
      <c r="B13" s="89" t="str">
        <f>Totals!B13</f>
        <v>Police Dept.</v>
      </c>
      <c r="C13" s="90">
        <f>Totals!C13</f>
        <v>542483</v>
      </c>
      <c r="D13" s="90">
        <f>Totals!D13</f>
        <v>4972.760833333333</v>
      </c>
      <c r="E13" s="117">
        <v>4972.760833333333</v>
      </c>
      <c r="F13" s="91">
        <f t="shared" si="0"/>
        <v>0</v>
      </c>
      <c r="G13" s="92" t="str">
        <f>IF(F13&gt;Totals!A10,"Too High",IF(E13&lt;0,"Too Low","OK"))</f>
        <v>OK</v>
      </c>
      <c r="H13" s="99">
        <f>Totals!G13</f>
        <v>542483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2.75" customHeight="1">
      <c r="A14" s="18">
        <v>11</v>
      </c>
      <c r="B14" s="13" t="str">
        <f>Totals!B14</f>
        <v>City Court</v>
      </c>
      <c r="C14" s="15">
        <f>Totals!C14</f>
        <v>98386</v>
      </c>
      <c r="D14" s="15">
        <f>Totals!D14</f>
        <v>901.8716666666666</v>
      </c>
      <c r="E14" s="115">
        <v>901.8716666666666</v>
      </c>
      <c r="F14" s="11">
        <f t="shared" si="0"/>
        <v>0</v>
      </c>
      <c r="G14" s="22" t="str">
        <f>IF(F14&gt;Totals!A11,"Too High",IF(E14&lt;0,"Too Low","OK"))</f>
        <v>OK</v>
      </c>
      <c r="H14" s="97">
        <f>Totals!G14</f>
        <v>98386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2.75" customHeight="1">
      <c r="A15" s="83">
        <v>12</v>
      </c>
      <c r="B15" s="84" t="str">
        <f>Totals!B15</f>
        <v>Recycling</v>
      </c>
      <c r="C15" s="85">
        <f>Totals!C15</f>
        <v>388200</v>
      </c>
      <c r="D15" s="85">
        <f>Totals!D15</f>
        <v>3558.4999999999995</v>
      </c>
      <c r="E15" s="116">
        <v>3558.5</v>
      </c>
      <c r="F15" s="86">
        <f t="shared" si="0"/>
        <v>1.2779186479878156E-16</v>
      </c>
      <c r="G15" s="87" t="str">
        <f>IF(F15&gt;Totals!A12,"Too High",IF(E15&lt;0,"Too Low","OK"))</f>
        <v>OK</v>
      </c>
      <c r="H15" s="98">
        <f>Totals!G15</f>
        <v>388200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2.75" customHeight="1">
      <c r="A16" s="88">
        <v>13</v>
      </c>
      <c r="B16" s="89" t="str">
        <f>Totals!B16</f>
        <v>Dept Payments</v>
      </c>
      <c r="C16" s="90">
        <f>Totals!C16</f>
        <v>200000</v>
      </c>
      <c r="D16" s="90">
        <f>Totals!D16</f>
        <v>1833.333333333333</v>
      </c>
      <c r="E16" s="117">
        <v>1833.333333333333</v>
      </c>
      <c r="F16" s="91">
        <f t="shared" si="0"/>
        <v>0</v>
      </c>
      <c r="G16" s="92" t="str">
        <f>IF(F16&gt;Totals!A13,"Too High",IF(E16&lt;0,"Too Low","OK"))</f>
        <v>OK</v>
      </c>
      <c r="H16" s="99">
        <f>Totals!G16</f>
        <v>200000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2.75" customHeight="1">
      <c r="A17" s="18">
        <v>14</v>
      </c>
      <c r="B17" s="13" t="str">
        <f>Totals!B17</f>
        <v>Tax Reductions</v>
      </c>
      <c r="C17" s="15">
        <f>Totals!C17</f>
        <v>200000</v>
      </c>
      <c r="D17" s="15">
        <f>Totals!D17</f>
        <v>1833.333333333333</v>
      </c>
      <c r="E17" s="118">
        <v>1833.333333333333</v>
      </c>
      <c r="F17" s="11">
        <f t="shared" si="0"/>
        <v>0</v>
      </c>
      <c r="G17" s="22" t="str">
        <f>IF(F17&gt;Totals!A14,"Too High",IF(E17&lt;0,"Too Low","OK"))</f>
        <v>OK</v>
      </c>
      <c r="H17" s="97">
        <f>Totals!G17</f>
        <v>200000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.75" customHeight="1">
      <c r="A18" s="16"/>
      <c r="B18" s="26"/>
      <c r="C18" s="26"/>
      <c r="D18" s="26"/>
      <c r="E18" s="38"/>
      <c r="F18" s="39"/>
      <c r="G18" s="39"/>
      <c r="H18" s="100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2.75" customHeight="1">
      <c r="A19" s="93"/>
      <c r="B19" s="53" t="s">
        <v>50</v>
      </c>
      <c r="C19" s="14">
        <f>SUM(C4:C17)</f>
        <v>3390952</v>
      </c>
      <c r="D19" s="14">
        <f>SUM(D4:D17)</f>
        <v>31083.72666666666</v>
      </c>
      <c r="E19" s="40">
        <f>SUM(E4:E17)</f>
        <v>31083.726666666662</v>
      </c>
      <c r="F19" s="94">
        <f>MAX(F4:F17)</f>
        <v>1.9612718297035287E-16</v>
      </c>
      <c r="G19" s="41" t="str">
        <f>IF(F19&gt;Totals!A$2,"Too High",IF(E19&lt;0,"Too Low","OK"))</f>
        <v>OK</v>
      </c>
      <c r="H19" s="105">
        <f>SUM(H4:H17)</f>
        <v>3390952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2.75" customHeight="1" thickBot="1">
      <c r="A20" s="101"/>
      <c r="B20" s="102" t="s">
        <v>49</v>
      </c>
      <c r="C20" s="102"/>
      <c r="D20" s="102"/>
      <c r="E20" s="106" t="b">
        <f>E19&lt;=D19</f>
        <v>1</v>
      </c>
      <c r="F20" s="103" t="b">
        <f>F19&lt;=Totals!A22</f>
        <v>1</v>
      </c>
      <c r="G20" s="107">
        <f>IF(AND(E20,F20),0,1)</f>
        <v>0</v>
      </c>
      <c r="H20" s="104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12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Busget Refill Limited Shares</dc:title>
  <dc:subject>Set budgets </dc:subject>
  <dc:creator>Robert Loring</dc:creator>
  <cp:keywords>set budgets allocate funds</cp:keywords>
  <dc:description>The utility function makes each voter set priorities.  That helps the tally spend money efficiently. </dc:description>
  <cp:lastModifiedBy>Robert Loring</cp:lastModifiedBy>
  <dcterms:created xsi:type="dcterms:W3CDTF">2007-08-05T13:00:50Z</dcterms:created>
  <dcterms:modified xsi:type="dcterms:W3CDTF">2007-08-14T13:40:54Z</dcterms:modified>
  <cp:category/>
  <cp:version/>
  <cp:contentType/>
  <cp:contentStatus/>
</cp:coreProperties>
</file>