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140" yWindow="64796" windowWidth="28740" windowHeight="20160" tabRatio="500" activeTab="1"/>
  </bookViews>
  <sheets>
    <sheet name="QuotaCurve" sheetId="1" r:id="rId1"/>
    <sheet name="Util-Steps" sheetId="2" r:id="rId2"/>
    <sheet name="Util X" sheetId="3" r:id="rId3"/>
  </sheets>
  <definedNames>
    <definedName name="Item1Share">'QuotaCurve'!$C$4</definedName>
    <definedName name="ItemMin">'QuotaCurve'!$B$10</definedName>
    <definedName name="ItemPastCost">'QuotaCurve'!$B$4</definedName>
    <definedName name="PastCost">'QuotaCurve'!$B$4</definedName>
  </definedNames>
  <calcPr fullCalcOnLoad="1"/>
</workbook>
</file>

<file path=xl/sharedStrings.xml><?xml version="1.0" encoding="utf-8"?>
<sst xmlns="http://schemas.openxmlformats.org/spreadsheetml/2006/main" count="377" uniqueCount="149">
  <si>
    <t xml:space="preserve">  Flat, 1 'step' </t>
  </si>
  <si>
    <t xml:space="preserve">  Maximize max votes (2 votes), 2 steps of zero and 2</t>
  </si>
  <si>
    <t xml:space="preserve">Stepped utility functions are easy for voters to understand. </t>
  </si>
  <si>
    <t xml:space="preserve">The integrals of continuous functions are harder. </t>
  </si>
  <si>
    <t>Straight</t>
  </si>
  <si>
    <t>If we now say each ballot has 2 votes, that doubles quota, which cuts a 1-vote offer in half.</t>
  </si>
  <si>
    <t>So this ballot has the same effect as the standard above: 100% spread over the same favorites. 2 offers for as many as it can afford.</t>
  </si>
  <si>
    <t xml:space="preserve">  5 steps   My top 10% get 2 votes.  </t>
  </si>
  <si>
    <t xml:space="preserve">  5 steps   My top 20% get 2 votes.  </t>
  </si>
  <si>
    <t xml:space="preserve">  4 steps   My top 25% get 2 votes.  </t>
  </si>
  <si>
    <t xml:space="preserve"> 3 Steps ~ straight line Y = 2 -X    My top 33% get 2 votes.  </t>
  </si>
  <si>
    <t>¿ If everyone has the same steps, can we use  25%*2 + 25%*1 + 50%*0.5  ?</t>
  </si>
  <si>
    <t xml:space="preserve">  3 steps   My top 25% get 2 votes.  </t>
  </si>
  <si>
    <t>In the 90s, when I was thinking deeply about the best possible ballot, I thought a voter might want to choose co's utility curve.</t>
  </si>
  <si>
    <t>There have to be limits, else many voters will dump their shares on 1 favorite to give it n votes.</t>
  </si>
  <si>
    <t>The logical limits were a max vote of 2 or 3 for the first $1 and (smooth) function that spreads the rest of co's share across 1 share of favs.</t>
  </si>
  <si>
    <t>One share of favs means the favoties that the voter could afford to help with 1 vote, that is 1 full offer each.</t>
  </si>
  <si>
    <t>With 33% of my share, my (2nd?) ballot offers 1 more vote to as many favorites as it can afford.</t>
  </si>
  <si>
    <t>My total offers for favorites equal my share. This limits my votes.</t>
  </si>
  <si>
    <t>With 75% of my share, my ballot offers 1 vote to as many of my favorites as it can afford.</t>
  </si>
  <si>
    <t>With 25% of my share, my (2nd?) ballot offers 1 more vote to as many favorites as it can afford.</t>
  </si>
  <si>
    <t>With 80% of my share, my ballot offers 1 vote to as many of my favorites as it can afford.</t>
  </si>
  <si>
    <t>With 20% of my share, my (2nd?) ballot offers 1 more vote to as many favorites as it can afford.</t>
  </si>
  <si>
    <t>With 100% of my share, my ballot offers 1 vote to as many of my favorites as it can afford.</t>
  </si>
  <si>
    <t>With 50% of my share, my ballot offers 1 vote to as many of my favorites as it can afford.</t>
  </si>
  <si>
    <t>C) 2 votes * 25%, 1 vote * 25%, 1/2 vote * 50%.</t>
  </si>
  <si>
    <t>D) 3 votes * 10%, 1 vote * 30%, 2/3 vote * 60%.</t>
  </si>
  <si>
    <t>E) 3 votes * 20%, 1 vote * 20%, 1/3 vote * 60%.</t>
  </si>
  <si>
    <t>If we now say each balot has 2 votes, that doubles quota, which cuts a 1-vote offer in half.</t>
  </si>
  <si>
    <t>So this ballot has the same efect as the standard above: 100% spread over the same favorites. 2 offers for as many as it can afford.</t>
  </si>
  <si>
    <t>Bell Curve</t>
  </si>
  <si>
    <t>Flat</t>
  </si>
  <si>
    <t>$ share</t>
  </si>
  <si>
    <t>FLAT. My top 20% get 4 votes.  What is the __ Quota?   ? ? ?</t>
  </si>
  <si>
    <t>Ave.=1.0</t>
  </si>
  <si>
    <t>favorite</t>
  </si>
  <si>
    <t>* 'Favored' means the high-ranked items that voter n can afford to give 1 offer.</t>
  </si>
  <si>
    <t>items*</t>
  </si>
  <si>
    <t>25%*1.3 votes</t>
  </si>
  <si>
    <t>25%*0.67 votes</t>
  </si>
  <si>
    <t>1. Standard, Flat</t>
  </si>
  <si>
    <t>2. Maximize max votes (2 votes)</t>
  </si>
  <si>
    <t>3. Straight line</t>
  </si>
  <si>
    <t>With 50% of my share, my (2nd?) ballot offers 1 more vote to the same favorites.</t>
  </si>
  <si>
    <t>So my top 100% get 1 vote. The __ Quota is 10.</t>
  </si>
  <si>
    <t>So my top 50% get 2 votes. The __ Quota is 20.</t>
  </si>
  <si>
    <t>So my top 33% get 2 votes.  Is the __ Quota 15?   ? ? ?</t>
  </si>
  <si>
    <t>My top 10% get 4 votes.  What is the __ Quota?   ? ? ?</t>
  </si>
  <si>
    <t>Count it as voting for 110%, a moderate increase, of its favorites.</t>
  </si>
  <si>
    <t xml:space="preserve">Would you want to add a rank-only ballot to an FS tally by assigning it a </t>
  </si>
  <si>
    <t>The rest of that level is for the rank-only ballots to pay?</t>
  </si>
  <si>
    <t>If all voters use rank-only ballots, the [1%] quota curve might be better.</t>
  </si>
  <si>
    <t>Next Budget</t>
  </si>
  <si>
    <t>minimum</t>
  </si>
  <si>
    <t>Dollars</t>
  </si>
  <si>
    <t>Discretionary</t>
  </si>
  <si>
    <t>The cost of suporting an item does not go down as its popularity goes up.</t>
  </si>
  <si>
    <t>Because the level of funding goes up as the popularity does.</t>
  </si>
  <si>
    <t xml:space="preserve">The Cutoff, if there is one, sets a lower limit. </t>
  </si>
  <si>
    <t>Cutoff</t>
  </si>
  <si>
    <t>Minimum</t>
  </si>
  <si>
    <t>$ over</t>
  </si>
  <si>
    <t>Add the votes from the 3 tallies to find surpluses and suspensions.</t>
  </si>
  <si>
    <t xml:space="preserve">2) Run 3 tallies; for example, 1 with with double the vote count. </t>
  </si>
  <si>
    <t xml:space="preserve">1 step for each </t>
  </si>
  <si>
    <t>Is quota meaningful?</t>
  </si>
  <si>
    <t>A curve with a short tail gives a voter more top choices, the items co is focused on.</t>
  </si>
  <si>
    <t>Stepped Utility Curves</t>
  </si>
  <si>
    <t>Ballot 2 adds to those top choices and also some middle choices.</t>
  </si>
  <si>
    <t>Ballot 1 supports only the top choices.</t>
  </si>
  <si>
    <t>Each year, the 'game' could change the utility curve.</t>
  </si>
  <si>
    <t>Stepped utility functions may be easier to program and faster to tally.</t>
  </si>
  <si>
    <t>C2) 2 v * 15%, 1.5 v *35%, 1 v * 25%, 1/2 v * 50%.</t>
  </si>
  <si>
    <t>Votes</t>
  </si>
  <si>
    <t>% of</t>
  </si>
  <si>
    <t>share used</t>
  </si>
  <si>
    <t>Old</t>
  </si>
  <si>
    <t>New</t>
  </si>
  <si>
    <t>Ave=1.0</t>
  </si>
  <si>
    <t>Ave=2.0</t>
  </si>
  <si>
    <t>A</t>
  </si>
  <si>
    <t>B</t>
  </si>
  <si>
    <t>C</t>
  </si>
  <si>
    <t>C2</t>
  </si>
  <si>
    <t>D</t>
  </si>
  <si>
    <t>E</t>
  </si>
  <si>
    <t>A) 1 vote * 100% of the favorites in co's share.</t>
  </si>
  <si>
    <t>100%*1 votes</t>
  </si>
  <si>
    <t>50%*2 votes</t>
  </si>
  <si>
    <t>50%*0 vote</t>
  </si>
  <si>
    <t>33%*2 votes</t>
  </si>
  <si>
    <t>33%*1 votes</t>
  </si>
  <si>
    <t>B) 2 votes * 20%, 1 vote * 40%, 1/2 vote * 40%.</t>
  </si>
  <si>
    <t>votes</t>
  </si>
  <si>
    <t>With 67% of my share, my ballot offers 1 vote to as many of my favorites as it can afford.</t>
  </si>
  <si>
    <t>The costs of fair shares that support the item</t>
  </si>
  <si>
    <t>chosen</t>
  </si>
  <si>
    <t>optional</t>
  </si>
  <si>
    <t>Maximum, chosen, optional?</t>
  </si>
  <si>
    <t>budget level = the old budget * (the number of supporters/100 + the minimum %) ?</t>
  </si>
  <si>
    <t>Tally how much the ballots with numbers are wiling to pay.</t>
  </si>
  <si>
    <t>ItemPastCost</t>
  </si>
  <si>
    <t>Rank-only ballots cannot show the voter's goals as clearly.</t>
  </si>
  <si>
    <t xml:space="preserve">A voter who ranks items and gives them budgets shows their goals clearly. </t>
  </si>
  <si>
    <t>A voter could enter budgets directly or drag a slider bar.</t>
  </si>
  <si>
    <t xml:space="preserve">The simple way to add a rank-only ballot to a normal FS tally is this: </t>
  </si>
  <si>
    <t>If 2 votes is the only limit, then this is the best strategy from 1 voter's PoV and most would choose it.</t>
  </si>
  <si>
    <t>But from a group PoV, a wider spread is better at finding and funding items that are widely popular and useful.</t>
  </si>
  <si>
    <t>100% Total * 1.0 Average</t>
  </si>
  <si>
    <t>Did we ever compare the 2008 OTRA results with a Condorcet tally?</t>
  </si>
  <si>
    <t>Utility curves, Util-Line, U-Line.</t>
  </si>
  <si>
    <t>Quota Curve</t>
  </si>
  <si>
    <t>Shows the costs of fair shares that support a line item.</t>
  </si>
  <si>
    <t>New shares</t>
  </si>
  <si>
    <t>to spread</t>
  </si>
  <si>
    <t>% of old</t>
  </si>
  <si>
    <t>I</t>
  </si>
  <si>
    <t>II</t>
  </si>
  <si>
    <t>III b</t>
  </si>
  <si>
    <t>III a</t>
  </si>
  <si>
    <t>IV</t>
  </si>
  <si>
    <t>Two ways to give a voters top choice more weight.</t>
  </si>
  <si>
    <t>Total</t>
  </si>
  <si>
    <t>Ballot #</t>
  </si>
  <si>
    <t>Running</t>
  </si>
  <si>
    <t>total of</t>
  </si>
  <si>
    <t>of voter's</t>
  </si>
  <si>
    <t>Ballot's %</t>
  </si>
  <si>
    <t>share</t>
  </si>
  <si>
    <t>votes?</t>
  </si>
  <si>
    <t>1) Give co 4 ballots with different weights or shares: 50, 25, 12.5, 12.5</t>
  </si>
  <si>
    <t>That cuts newShares and newOffers in half.</t>
  </si>
  <si>
    <t>33%*0 votes</t>
  </si>
  <si>
    <t>25%*2 votes</t>
  </si>
  <si>
    <t>50%*1 votes</t>
  </si>
  <si>
    <t>25%*0 votes</t>
  </si>
  <si>
    <t>20%*2 votes</t>
  </si>
  <si>
    <t>60%*1 votes</t>
  </si>
  <si>
    <t>20%*0 votes</t>
  </si>
  <si>
    <t>10%*2 votes</t>
  </si>
  <si>
    <t>20%*1.5 votes</t>
  </si>
  <si>
    <t>40%*1 votes</t>
  </si>
  <si>
    <t>20%*0.5 votes</t>
  </si>
  <si>
    <t>10%*0 votes</t>
  </si>
  <si>
    <t>20%*1 votes</t>
  </si>
  <si>
    <t>Ave. 1.0 votes</t>
  </si>
  <si>
    <t>In the short term, i think most voters will say they'd like winning more top choices.</t>
  </si>
  <si>
    <t>A curve with a long tail gives a voter more say over widely-shared choices, items co is not focused on.</t>
  </si>
  <si>
    <t>But a year later, which kind of power will most voters say gives the best result?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</si>
</sst>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trike/>
      <sz val="10"/>
      <name val="Verdana"/>
      <family val="0"/>
    </font>
    <font>
      <b/>
      <u val="single"/>
      <sz val="10"/>
      <name val="Verdana"/>
      <family val="0"/>
    </font>
    <font>
      <b/>
      <strike/>
      <sz val="10"/>
      <name val="Verdana"/>
      <family val="0"/>
    </font>
    <font>
      <i/>
      <strike/>
      <sz val="10"/>
      <name val="Verdana"/>
      <family val="0"/>
    </font>
    <font>
      <sz val="10"/>
      <name val="Arial"/>
      <family val="0"/>
    </font>
    <font>
      <b/>
      <sz val="12"/>
      <name val="Verdana"/>
      <family val="0"/>
    </font>
    <font>
      <sz val="8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48"/>
      </bottom>
    </border>
    <border>
      <left style="thick">
        <color indexed="48"/>
      </left>
      <right style="thick">
        <color indexed="48"/>
      </right>
      <top style="thick">
        <color indexed="48"/>
      </top>
      <bottom>
        <color indexed="63"/>
      </bottom>
    </border>
    <border>
      <left style="thick">
        <color indexed="48"/>
      </left>
      <right style="thick">
        <color indexed="48"/>
      </right>
      <top>
        <color indexed="63"/>
      </top>
      <bottom>
        <color indexed="63"/>
      </bottom>
    </border>
    <border>
      <left style="thick">
        <color indexed="48"/>
      </left>
      <right style="thick">
        <color indexed="48"/>
      </right>
      <top>
        <color indexed="63"/>
      </top>
      <bottom style="thick">
        <color indexed="4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1" fillId="0" borderId="0" xfId="0" applyFont="1" applyAlignment="1">
      <alignment/>
    </xf>
    <xf numFmtId="42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0" fillId="0" borderId="4" xfId="0" applyNumberFormat="1" applyBorder="1" applyAlignment="1">
      <alignment/>
    </xf>
    <xf numFmtId="0" fontId="9" fillId="0" borderId="0" xfId="0" applyFont="1" applyBorder="1" applyAlignment="1">
      <alignment wrapText="1"/>
    </xf>
    <xf numFmtId="6" fontId="9" fillId="0" borderId="0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/>
    </xf>
    <xf numFmtId="6" fontId="0" fillId="0" borderId="4" xfId="0" applyNumberFormat="1" applyFont="1" applyBorder="1" applyAlignment="1">
      <alignment wrapText="1"/>
    </xf>
    <xf numFmtId="0" fontId="1" fillId="0" borderId="5" xfId="0" applyFont="1" applyFill="1" applyBorder="1" applyAlignment="1">
      <alignment/>
    </xf>
    <xf numFmtId="0" fontId="0" fillId="0" borderId="6" xfId="0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6" fontId="0" fillId="0" borderId="0" xfId="0" applyNumberFormat="1" applyFont="1" applyBorder="1" applyAlignment="1">
      <alignment wrapText="1"/>
    </xf>
    <xf numFmtId="165" fontId="1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0" fontId="0" fillId="0" borderId="2" xfId="0" applyBorder="1" applyAlignment="1">
      <alignment/>
    </xf>
    <xf numFmtId="0" fontId="7" fillId="0" borderId="2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2" xfId="0" applyBorder="1" applyAlignment="1">
      <alignment horizontal="right"/>
    </xf>
    <xf numFmtId="0" fontId="10" fillId="0" borderId="0" xfId="0" applyFont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" fontId="0" fillId="0" borderId="3" xfId="0" applyNumberFormat="1" applyFont="1" applyBorder="1" applyAlignment="1">
      <alignment/>
    </xf>
    <xf numFmtId="9" fontId="0" fillId="0" borderId="3" xfId="0" applyNumberFormat="1" applyFont="1" applyBorder="1" applyAlignment="1">
      <alignment/>
    </xf>
    <xf numFmtId="166" fontId="0" fillId="0" borderId="3" xfId="0" applyNumberFormat="1" applyFont="1" applyBorder="1" applyAlignment="1">
      <alignment/>
    </xf>
    <xf numFmtId="1" fontId="0" fillId="0" borderId="0" xfId="0" applyNumberFormat="1" applyFont="1" applyAlignment="1">
      <alignment horizontal="center"/>
    </xf>
    <xf numFmtId="1" fontId="0" fillId="0" borderId="3" xfId="0" applyNumberFormat="1" applyFont="1" applyBorder="1" applyAlignment="1" quotePrefix="1">
      <alignment horizontal="center"/>
    </xf>
    <xf numFmtId="1" fontId="0" fillId="0" borderId="3" xfId="0" applyNumberFormat="1" applyFont="1" applyBorder="1" applyAlignment="1">
      <alignment horizontal="center"/>
    </xf>
    <xf numFmtId="9" fontId="0" fillId="0" borderId="0" xfId="0" applyNumberFormat="1" applyFont="1" applyAlignment="1">
      <alignment/>
    </xf>
    <xf numFmtId="9" fontId="0" fillId="0" borderId="3" xfId="0" applyNumberFormat="1" applyFont="1" applyBorder="1" applyAlignment="1">
      <alignment/>
    </xf>
    <xf numFmtId="166" fontId="0" fillId="0" borderId="0" xfId="0" applyNumberFormat="1" applyAlignment="1">
      <alignment horizontal="right"/>
    </xf>
    <xf numFmtId="9" fontId="0" fillId="0" borderId="3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3" xfId="0" applyNumberFormat="1" applyFont="1" applyBorder="1" applyAlignment="1" quotePrefix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6" fontId="0" fillId="0" borderId="6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left" indent="1"/>
    </xf>
    <xf numFmtId="9" fontId="0" fillId="0" borderId="0" xfId="0" applyNumberFormat="1" applyFont="1" applyBorder="1" applyAlignment="1">
      <alignment/>
    </xf>
    <xf numFmtId="9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9" fontId="0" fillId="0" borderId="0" xfId="0" applyNumberFormat="1" applyFont="1" applyFill="1" applyBorder="1" applyAlignment="1">
      <alignment/>
    </xf>
    <xf numFmtId="9" fontId="0" fillId="0" borderId="3" xfId="0" applyNumberFormat="1" applyFont="1" applyFill="1" applyBorder="1" applyAlignment="1">
      <alignment/>
    </xf>
    <xf numFmtId="166" fontId="1" fillId="0" borderId="0" xfId="0" applyNumberFormat="1" applyFont="1" applyAlignment="1">
      <alignment horizontal="right"/>
    </xf>
    <xf numFmtId="9" fontId="0" fillId="0" borderId="0" xfId="0" applyNumberFormat="1" applyFont="1" applyBorder="1" applyAlignment="1">
      <alignment horizontal="center"/>
    </xf>
    <xf numFmtId="9" fontId="0" fillId="0" borderId="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6" fontId="6" fillId="0" borderId="6" xfId="0" applyNumberFormat="1" applyFont="1" applyBorder="1" applyAlignment="1">
      <alignment horizontal="right"/>
    </xf>
    <xf numFmtId="9" fontId="1" fillId="0" borderId="6" xfId="0" applyNumberFormat="1" applyFont="1" applyBorder="1" applyAlignment="1">
      <alignment/>
    </xf>
    <xf numFmtId="9" fontId="0" fillId="2" borderId="6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/>
    </xf>
    <xf numFmtId="9" fontId="1" fillId="2" borderId="0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9" fontId="0" fillId="2" borderId="3" xfId="0" applyNumberFormat="1" applyFont="1" applyFill="1" applyBorder="1" applyAlignment="1">
      <alignment horizontal="center"/>
    </xf>
    <xf numFmtId="9" fontId="1" fillId="2" borderId="3" xfId="0" applyNumberFormat="1" applyFont="1" applyFill="1" applyBorder="1" applyAlignment="1">
      <alignment horizontal="center"/>
    </xf>
    <xf numFmtId="9" fontId="0" fillId="2" borderId="0" xfId="0" applyNumberFormat="1" applyFont="1" applyFill="1" applyBorder="1" applyAlignment="1">
      <alignment/>
    </xf>
    <xf numFmtId="9" fontId="0" fillId="2" borderId="0" xfId="0" applyNumberForma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9" fontId="0" fillId="2" borderId="3" xfId="0" applyNumberFormat="1" applyFont="1" applyFill="1" applyBorder="1" applyAlignment="1">
      <alignment/>
    </xf>
    <xf numFmtId="2" fontId="1" fillId="2" borderId="3" xfId="0" applyNumberFormat="1" applyFont="1" applyFill="1" applyBorder="1" applyAlignment="1">
      <alignment/>
    </xf>
    <xf numFmtId="9" fontId="1" fillId="2" borderId="6" xfId="0" applyNumberFormat="1" applyFont="1" applyFill="1" applyBorder="1" applyAlignment="1">
      <alignment/>
    </xf>
    <xf numFmtId="166" fontId="6" fillId="2" borderId="6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0" fillId="0" borderId="0" xfId="0" applyFill="1" applyBorder="1" applyAlignment="1">
      <alignment/>
    </xf>
    <xf numFmtId="9" fontId="0" fillId="2" borderId="0" xfId="0" applyNumberFormat="1" applyFont="1" applyFill="1" applyBorder="1" applyAlignment="1">
      <alignment horizontal="left" indent="1"/>
    </xf>
    <xf numFmtId="9" fontId="0" fillId="2" borderId="0" xfId="0" applyNumberFormat="1" applyFill="1" applyBorder="1" applyAlignment="1">
      <alignment horizontal="left" indent="1"/>
    </xf>
    <xf numFmtId="166" fontId="0" fillId="2" borderId="0" xfId="0" applyNumberFormat="1" applyFill="1" applyBorder="1" applyAlignment="1">
      <alignment horizontal="left" indent="1"/>
    </xf>
    <xf numFmtId="0" fontId="0" fillId="2" borderId="0" xfId="0" applyFill="1" applyBorder="1" applyAlignment="1">
      <alignment horizontal="left" indent="1"/>
    </xf>
    <xf numFmtId="0" fontId="0" fillId="2" borderId="3" xfId="0" applyFill="1" applyBorder="1" applyAlignment="1">
      <alignment horizontal="left" indent="1"/>
    </xf>
    <xf numFmtId="0" fontId="0" fillId="0" borderId="0" xfId="0" applyFill="1" applyAlignment="1">
      <alignment/>
    </xf>
    <xf numFmtId="0" fontId="0" fillId="0" borderId="3" xfId="0" applyFill="1" applyBorder="1" applyAlignment="1">
      <alignment horizontal="left" indent="1"/>
    </xf>
    <xf numFmtId="9" fontId="0" fillId="0" borderId="6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9" fontId="0" fillId="0" borderId="3" xfId="0" applyNumberFormat="1" applyFont="1" applyFill="1" applyBorder="1" applyAlignment="1">
      <alignment horizontal="center"/>
    </xf>
    <xf numFmtId="9" fontId="1" fillId="0" borderId="3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/>
    </xf>
    <xf numFmtId="9" fontId="0" fillId="0" borderId="0" xfId="0" applyNumberForma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9" fontId="1" fillId="0" borderId="6" xfId="0" applyNumberFormat="1" applyFont="1" applyFill="1" applyBorder="1" applyAlignment="1">
      <alignment/>
    </xf>
    <xf numFmtId="166" fontId="6" fillId="0" borderId="6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 indent="1"/>
    </xf>
    <xf numFmtId="9" fontId="0" fillId="0" borderId="0" xfId="0" applyNumberFormat="1" applyFont="1" applyFill="1" applyAlignment="1">
      <alignment/>
    </xf>
    <xf numFmtId="9" fontId="0" fillId="0" borderId="0" xfId="0" applyNumberFormat="1" applyFill="1" applyAlignment="1">
      <alignment/>
    </xf>
    <xf numFmtId="2" fontId="1" fillId="0" borderId="3" xfId="0" applyNumberFormat="1" applyFont="1" applyFill="1" applyBorder="1" applyAlignment="1">
      <alignment/>
    </xf>
    <xf numFmtId="9" fontId="0" fillId="0" borderId="6" xfId="0" applyNumberFormat="1" applyFont="1" applyFill="1" applyBorder="1" applyAlignment="1">
      <alignment/>
    </xf>
    <xf numFmtId="9" fontId="0" fillId="0" borderId="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1" fillId="3" borderId="0" xfId="0" applyNumberFormat="1" applyFont="1" applyFill="1" applyBorder="1" applyAlignment="1">
      <alignment/>
    </xf>
    <xf numFmtId="0" fontId="0" fillId="3" borderId="0" xfId="0" applyFill="1" applyBorder="1" applyAlignment="1">
      <alignment/>
    </xf>
    <xf numFmtId="2" fontId="1" fillId="3" borderId="3" xfId="0" applyNumberFormat="1" applyFont="1" applyFill="1" applyBorder="1" applyAlignment="1">
      <alignment/>
    </xf>
    <xf numFmtId="166" fontId="6" fillId="3" borderId="6" xfId="0" applyNumberFormat="1" applyFont="1" applyFill="1" applyBorder="1" applyAlignment="1">
      <alignment horizontal="right"/>
    </xf>
    <xf numFmtId="9" fontId="3" fillId="3" borderId="6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9" fontId="0" fillId="2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0" fillId="0" borderId="9" xfId="0" applyFill="1" applyBorder="1" applyAlignment="1">
      <alignment horizontal="left" indent="1"/>
    </xf>
    <xf numFmtId="0" fontId="0" fillId="0" borderId="10" xfId="0" applyFill="1" applyBorder="1" applyAlignment="1">
      <alignment horizontal="left" indent="1"/>
    </xf>
    <xf numFmtId="0" fontId="0" fillId="0" borderId="11" xfId="0" applyFill="1" applyBorder="1" applyAlignment="1">
      <alignment horizontal="left" indent="1"/>
    </xf>
    <xf numFmtId="9" fontId="0" fillId="0" borderId="12" xfId="0" applyNumberFormat="1" applyFont="1" applyFill="1" applyBorder="1" applyAlignment="1">
      <alignment horizontal="center"/>
    </xf>
    <xf numFmtId="9" fontId="0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9" fontId="0" fillId="0" borderId="15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9" fontId="0" fillId="0" borderId="11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9" fontId="0" fillId="0" borderId="13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9" fontId="0" fillId="0" borderId="18" xfId="0" applyNumberFormat="1" applyFont="1" applyFill="1" applyBorder="1" applyAlignment="1">
      <alignment/>
    </xf>
    <xf numFmtId="1" fontId="0" fillId="0" borderId="18" xfId="0" applyNumberFormat="1" applyFont="1" applyFill="1" applyBorder="1" applyAlignment="1">
      <alignment horizontal="right"/>
    </xf>
    <xf numFmtId="9" fontId="1" fillId="0" borderId="19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1" fillId="2" borderId="20" xfId="0" applyFont="1" applyFill="1" applyBorder="1" applyAlignment="1">
      <alignment horizontal="left" indent="1"/>
    </xf>
    <xf numFmtId="0" fontId="0" fillId="2" borderId="9" xfId="0" applyFill="1" applyBorder="1" applyAlignment="1">
      <alignment horizontal="left" indent="1"/>
    </xf>
    <xf numFmtId="0" fontId="0" fillId="2" borderId="10" xfId="0" applyFill="1" applyBorder="1" applyAlignment="1">
      <alignment horizontal="left" indent="1"/>
    </xf>
    <xf numFmtId="0" fontId="1" fillId="2" borderId="14" xfId="0" applyFont="1" applyFill="1" applyBorder="1" applyAlignment="1">
      <alignment horizontal="left" indent="1"/>
    </xf>
    <xf numFmtId="9" fontId="0" fillId="2" borderId="15" xfId="0" applyNumberFormat="1" applyFont="1" applyFill="1" applyBorder="1" applyAlignment="1">
      <alignment horizontal="left" indent="1"/>
    </xf>
    <xf numFmtId="0" fontId="1" fillId="2" borderId="16" xfId="0" applyFont="1" applyFill="1" applyBorder="1" applyAlignment="1">
      <alignment horizontal="left" indent="1"/>
    </xf>
    <xf numFmtId="9" fontId="0" fillId="2" borderId="12" xfId="0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9" fontId="0" fillId="2" borderId="13" xfId="0" applyNumberFormat="1" applyFont="1" applyFill="1" applyBorder="1" applyAlignment="1">
      <alignment/>
    </xf>
    <xf numFmtId="0" fontId="0" fillId="2" borderId="17" xfId="0" applyFont="1" applyFill="1" applyBorder="1" applyAlignment="1">
      <alignment horizontal="center"/>
    </xf>
    <xf numFmtId="9" fontId="0" fillId="2" borderId="18" xfId="0" applyNumberFormat="1" applyFont="1" applyFill="1" applyBorder="1" applyAlignment="1">
      <alignment/>
    </xf>
    <xf numFmtId="1" fontId="0" fillId="2" borderId="18" xfId="0" applyNumberFormat="1" applyFont="1" applyFill="1" applyBorder="1" applyAlignment="1">
      <alignment horizontal="right"/>
    </xf>
    <xf numFmtId="9" fontId="1" fillId="2" borderId="19" xfId="0" applyNumberFormat="1" applyFont="1" applyFill="1" applyBorder="1" applyAlignment="1">
      <alignment/>
    </xf>
    <xf numFmtId="9" fontId="0" fillId="0" borderId="9" xfId="0" applyNumberFormat="1" applyFont="1" applyFill="1" applyBorder="1" applyAlignment="1">
      <alignment/>
    </xf>
    <xf numFmtId="9" fontId="0" fillId="0" borderId="9" xfId="0" applyNumberFormat="1" applyFill="1" applyBorder="1" applyAlignment="1">
      <alignment/>
    </xf>
    <xf numFmtId="166" fontId="0" fillId="0" borderId="9" xfId="0" applyNumberFormat="1" applyFill="1" applyBorder="1" applyAlignment="1">
      <alignment horizontal="right"/>
    </xf>
    <xf numFmtId="0" fontId="0" fillId="0" borderId="9" xfId="0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 indent="1"/>
    </xf>
    <xf numFmtId="0" fontId="0" fillId="0" borderId="12" xfId="0" applyFont="1" applyFill="1" applyBorder="1" applyAlignment="1">
      <alignment/>
    </xf>
    <xf numFmtId="0" fontId="1" fillId="2" borderId="21" xfId="0" applyFont="1" applyFill="1" applyBorder="1" applyAlignment="1">
      <alignment horizontal="left" indent="1"/>
    </xf>
    <xf numFmtId="166" fontId="0" fillId="2" borderId="9" xfId="0" applyNumberFormat="1" applyFill="1" applyBorder="1" applyAlignment="1">
      <alignment horizontal="right"/>
    </xf>
    <xf numFmtId="9" fontId="0" fillId="2" borderId="9" xfId="0" applyNumberFormat="1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7" xfId="0" applyFill="1" applyBorder="1" applyAlignment="1">
      <alignment/>
    </xf>
    <xf numFmtId="9" fontId="0" fillId="0" borderId="20" xfId="0" applyNumberFormat="1" applyFont="1" applyBorder="1" applyAlignment="1">
      <alignment horizontal="center"/>
    </xf>
    <xf numFmtId="9" fontId="0" fillId="0" borderId="9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Font="1" applyBorder="1" applyAlignment="1">
      <alignment horizontal="center"/>
    </xf>
    <xf numFmtId="2" fontId="0" fillId="0" borderId="15" xfId="0" applyNumberForma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9" fontId="0" fillId="0" borderId="13" xfId="0" applyNumberFormat="1" applyFont="1" applyBorder="1" applyAlignment="1">
      <alignment/>
    </xf>
    <xf numFmtId="0" fontId="0" fillId="0" borderId="17" xfId="0" applyFont="1" applyBorder="1" applyAlignment="1">
      <alignment/>
    </xf>
    <xf numFmtId="9" fontId="0" fillId="0" borderId="18" xfId="0" applyNumberFormat="1" applyFont="1" applyBorder="1" applyAlignment="1">
      <alignment/>
    </xf>
    <xf numFmtId="1" fontId="0" fillId="0" borderId="18" xfId="0" applyNumberFormat="1" applyFont="1" applyBorder="1" applyAlignment="1">
      <alignment horizontal="right"/>
    </xf>
    <xf numFmtId="9" fontId="1" fillId="0" borderId="19" xfId="0" applyNumberFormat="1" applyFont="1" applyBorder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3" xfId="0" applyNumberFormat="1" applyFont="1" applyFill="1" applyBorder="1" applyAlignment="1">
      <alignment/>
    </xf>
    <xf numFmtId="9" fontId="0" fillId="0" borderId="6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0" fontId="1" fillId="2" borderId="9" xfId="0" applyFont="1" applyFill="1" applyBorder="1" applyAlignment="1">
      <alignment horizontal="left" indent="1"/>
    </xf>
    <xf numFmtId="0" fontId="1" fillId="2" borderId="0" xfId="0" applyFont="1" applyFill="1" applyBorder="1" applyAlignment="1">
      <alignment horizontal="left" indent="1"/>
    </xf>
    <xf numFmtId="0" fontId="1" fillId="2" borderId="3" xfId="0" applyFont="1" applyFill="1" applyBorder="1" applyAlignment="1">
      <alignment horizontal="left" indent="1"/>
    </xf>
    <xf numFmtId="0" fontId="0" fillId="2" borderId="6" xfId="0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left" indent="1"/>
    </xf>
    <xf numFmtId="0" fontId="0" fillId="0" borderId="6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8" xfId="0" applyFont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18" xfId="0" applyFill="1" applyBorder="1" applyAlignment="1">
      <alignment/>
    </xf>
    <xf numFmtId="9" fontId="0" fillId="2" borderId="0" xfId="0" applyNumberFormat="1" applyFont="1" applyFill="1" applyBorder="1" applyAlignment="1">
      <alignment horizontal="center"/>
    </xf>
    <xf numFmtId="0" fontId="0" fillId="2" borderId="8" xfId="0" applyFill="1" applyBorder="1" applyAlignment="1">
      <alignment/>
    </xf>
    <xf numFmtId="9" fontId="0" fillId="0" borderId="14" xfId="0" applyNumberFormat="1" applyFill="1" applyBorder="1" applyAlignment="1">
      <alignment/>
    </xf>
    <xf numFmtId="9" fontId="0" fillId="0" borderId="12" xfId="0" applyNumberFormat="1" applyFont="1" applyFill="1" applyBorder="1" applyAlignment="1">
      <alignment/>
    </xf>
    <xf numFmtId="9" fontId="0" fillId="0" borderId="17" xfId="0" applyNumberFormat="1" applyFont="1" applyFill="1" applyBorder="1" applyAlignment="1">
      <alignment/>
    </xf>
    <xf numFmtId="0" fontId="0" fillId="2" borderId="12" xfId="0" applyFill="1" applyBorder="1" applyAlignment="1">
      <alignment horizontal="left" indent="1"/>
    </xf>
    <xf numFmtId="9" fontId="0" fillId="2" borderId="14" xfId="0" applyNumberFormat="1" applyFill="1" applyBorder="1" applyAlignment="1">
      <alignment horizontal="left" indent="1"/>
    </xf>
    <xf numFmtId="9" fontId="0" fillId="0" borderId="14" xfId="0" applyNumberFormat="1" applyBorder="1" applyAlignment="1">
      <alignment/>
    </xf>
    <xf numFmtId="9" fontId="1" fillId="0" borderId="12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166" fontId="0" fillId="2" borderId="14" xfId="0" applyNumberFormat="1" applyFont="1" applyFill="1" applyBorder="1" applyAlignment="1">
      <alignment horizontal="center"/>
    </xf>
    <xf numFmtId="9" fontId="0" fillId="2" borderId="16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/>
    </xf>
    <xf numFmtId="0" fontId="1" fillId="4" borderId="0" xfId="0" applyFont="1" applyFill="1" applyAlignment="1">
      <alignment/>
    </xf>
    <xf numFmtId="9" fontId="1" fillId="4" borderId="0" xfId="0" applyNumberFormat="1" applyFont="1" applyFill="1" applyBorder="1" applyAlignment="1">
      <alignment/>
    </xf>
    <xf numFmtId="0" fontId="1" fillId="4" borderId="0" xfId="0" applyFont="1" applyFill="1" applyAlignment="1">
      <alignment/>
    </xf>
    <xf numFmtId="166" fontId="0" fillId="0" borderId="14" xfId="0" applyNumberFormat="1" applyFont="1" applyFill="1" applyBorder="1" applyAlignment="1">
      <alignment horizontal="center"/>
    </xf>
    <xf numFmtId="9" fontId="0" fillId="0" borderId="16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20" xfId="0" applyFill="1" applyBorder="1" applyAlignment="1">
      <alignment horizontal="left" indent="1"/>
    </xf>
    <xf numFmtId="0" fontId="0" fillId="0" borderId="14" xfId="0" applyBorder="1" applyAlignment="1">
      <alignment/>
    </xf>
    <xf numFmtId="0" fontId="0" fillId="0" borderId="14" xfId="0" applyFill="1" applyBorder="1" applyAlignment="1">
      <alignment horizontal="left" indent="1"/>
    </xf>
    <xf numFmtId="2" fontId="1" fillId="2" borderId="14" xfId="0" applyNumberFormat="1" applyFont="1" applyFill="1" applyBorder="1" applyAlignment="1">
      <alignment/>
    </xf>
    <xf numFmtId="166" fontId="6" fillId="2" borderId="12" xfId="0" applyNumberFormat="1" applyFont="1" applyFill="1" applyBorder="1" applyAlignment="1">
      <alignment horizontal="right"/>
    </xf>
    <xf numFmtId="1" fontId="0" fillId="2" borderId="17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/>
    </xf>
    <xf numFmtId="9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2" xfId="0" applyBorder="1" applyAlignment="1">
      <alignment/>
    </xf>
    <xf numFmtId="0" fontId="1" fillId="4" borderId="23" xfId="0" applyFont="1" applyFill="1" applyBorder="1" applyAlignment="1">
      <alignment/>
    </xf>
    <xf numFmtId="9" fontId="1" fillId="4" borderId="23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1" fillId="2" borderId="22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1" fillId="4" borderId="26" xfId="0" applyFont="1" applyFill="1" applyBorder="1" applyAlignment="1">
      <alignment/>
    </xf>
    <xf numFmtId="9" fontId="1" fillId="4" borderId="26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0" fillId="0" borderId="27" xfId="0" applyBorder="1" applyAlignment="1">
      <alignment/>
    </xf>
    <xf numFmtId="2" fontId="0" fillId="2" borderId="0" xfId="0" applyNumberFormat="1" applyFont="1" applyFill="1" applyBorder="1" applyAlignment="1">
      <alignment/>
    </xf>
    <xf numFmtId="9" fontId="0" fillId="2" borderId="6" xfId="0" applyNumberFormat="1" applyFont="1" applyFill="1" applyBorder="1" applyAlignment="1">
      <alignment horizontal="right"/>
    </xf>
    <xf numFmtId="9" fontId="0" fillId="0" borderId="0" xfId="0" applyNumberFormat="1" applyFont="1" applyFill="1" applyBorder="1" applyAlignment="1">
      <alignment horizontal="center"/>
    </xf>
    <xf numFmtId="9" fontId="0" fillId="0" borderId="14" xfId="0" applyNumberFormat="1" applyFont="1" applyFill="1" applyBorder="1" applyAlignment="1">
      <alignment horizontal="center"/>
    </xf>
    <xf numFmtId="9" fontId="0" fillId="2" borderId="20" xfId="0" applyNumberFormat="1" applyFont="1" applyFill="1" applyBorder="1" applyAlignment="1">
      <alignment horizontal="center"/>
    </xf>
    <xf numFmtId="9" fontId="0" fillId="2" borderId="9" xfId="0" applyNumberFormat="1" applyFont="1" applyFill="1" applyBorder="1" applyAlignment="1">
      <alignment horizontal="center"/>
    </xf>
    <xf numFmtId="2" fontId="0" fillId="2" borderId="6" xfId="0" applyNumberFormat="1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1" fillId="5" borderId="20" xfId="0" applyFont="1" applyFill="1" applyBorder="1" applyAlignment="1">
      <alignment horizontal="left" indent="1"/>
    </xf>
    <xf numFmtId="0" fontId="1" fillId="5" borderId="9" xfId="0" applyFont="1" applyFill="1" applyBorder="1" applyAlignment="1">
      <alignment horizontal="left" indent="1"/>
    </xf>
    <xf numFmtId="0" fontId="0" fillId="5" borderId="9" xfId="0" applyFill="1" applyBorder="1" applyAlignment="1">
      <alignment horizontal="left" indent="1"/>
    </xf>
    <xf numFmtId="0" fontId="0" fillId="5" borderId="14" xfId="0" applyFill="1" applyBorder="1" applyAlignment="1">
      <alignment horizontal="left" indent="1"/>
    </xf>
    <xf numFmtId="0" fontId="0" fillId="5" borderId="0" xfId="0" applyFill="1" applyBorder="1" applyAlignment="1">
      <alignment horizontal="left" indent="1"/>
    </xf>
    <xf numFmtId="0" fontId="0" fillId="5" borderId="0" xfId="0" applyFill="1" applyBorder="1" applyAlignment="1">
      <alignment/>
    </xf>
    <xf numFmtId="0" fontId="1" fillId="5" borderId="16" xfId="0" applyFont="1" applyFill="1" applyBorder="1" applyAlignment="1">
      <alignment horizontal="left" indent="1"/>
    </xf>
    <xf numFmtId="0" fontId="1" fillId="5" borderId="3" xfId="0" applyFont="1" applyFill="1" applyBorder="1" applyAlignment="1">
      <alignment horizontal="left" indent="1"/>
    </xf>
    <xf numFmtId="0" fontId="0" fillId="5" borderId="3" xfId="0" applyFill="1" applyBorder="1" applyAlignment="1">
      <alignment horizontal="left" indent="1"/>
    </xf>
    <xf numFmtId="9" fontId="0" fillId="5" borderId="12" xfId="0" applyNumberFormat="1" applyFont="1" applyFill="1" applyBorder="1" applyAlignment="1">
      <alignment horizontal="center"/>
    </xf>
    <xf numFmtId="9" fontId="0" fillId="5" borderId="6" xfId="0" applyNumberFormat="1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66" fontId="0" fillId="5" borderId="0" xfId="0" applyNumberFormat="1" applyFont="1" applyFill="1" applyBorder="1" applyAlignment="1">
      <alignment horizontal="center"/>
    </xf>
    <xf numFmtId="9" fontId="1" fillId="5" borderId="0" xfId="0" applyNumberFormat="1" applyFont="1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9" fontId="0" fillId="5" borderId="3" xfId="0" applyNumberFormat="1" applyFont="1" applyFill="1" applyBorder="1" applyAlignment="1">
      <alignment horizontal="center"/>
    </xf>
    <xf numFmtId="9" fontId="1" fillId="5" borderId="3" xfId="0" applyNumberFormat="1" applyFont="1" applyFill="1" applyBorder="1" applyAlignment="1">
      <alignment horizontal="center"/>
    </xf>
    <xf numFmtId="9" fontId="0" fillId="5" borderId="0" xfId="0" applyNumberFormat="1" applyFont="1" applyFill="1" applyBorder="1" applyAlignment="1">
      <alignment/>
    </xf>
    <xf numFmtId="9" fontId="0" fillId="5" borderId="0" xfId="0" applyNumberFormat="1" applyFill="1" applyBorder="1" applyAlignment="1">
      <alignment/>
    </xf>
    <xf numFmtId="2" fontId="1" fillId="5" borderId="0" xfId="0" applyNumberFormat="1" applyFont="1" applyFill="1" applyBorder="1" applyAlignment="1">
      <alignment/>
    </xf>
    <xf numFmtId="0" fontId="0" fillId="5" borderId="12" xfId="0" applyFill="1" applyBorder="1" applyAlignment="1">
      <alignment/>
    </xf>
    <xf numFmtId="0" fontId="0" fillId="5" borderId="6" xfId="0" applyFill="1" applyBorder="1" applyAlignment="1">
      <alignment/>
    </xf>
    <xf numFmtId="9" fontId="1" fillId="5" borderId="6" xfId="0" applyNumberFormat="1" applyFont="1" applyFill="1" applyBorder="1" applyAlignment="1">
      <alignment/>
    </xf>
    <xf numFmtId="166" fontId="6" fillId="5" borderId="6" xfId="0" applyNumberFormat="1" applyFont="1" applyFill="1" applyBorder="1" applyAlignment="1">
      <alignment horizontal="right"/>
    </xf>
    <xf numFmtId="0" fontId="0" fillId="5" borderId="17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9" fontId="0" fillId="5" borderId="18" xfId="0" applyNumberFormat="1" applyFont="1" applyFill="1" applyBorder="1" applyAlignment="1">
      <alignment/>
    </xf>
    <xf numFmtId="1" fontId="0" fillId="5" borderId="18" xfId="0" applyNumberFormat="1" applyFont="1" applyFill="1" applyBorder="1" applyAlignment="1">
      <alignment horizontal="right"/>
    </xf>
    <xf numFmtId="0" fontId="0" fillId="5" borderId="14" xfId="0" applyFont="1" applyFill="1" applyBorder="1" applyAlignment="1">
      <alignment horizontal="left" indent="1"/>
    </xf>
    <xf numFmtId="0" fontId="0" fillId="5" borderId="0" xfId="0" applyFont="1" applyFill="1" applyBorder="1" applyAlignment="1">
      <alignment horizontal="left" indent="1"/>
    </xf>
    <xf numFmtId="9" fontId="0" fillId="5" borderId="3" xfId="0" applyNumberFormat="1" applyFont="1" applyFill="1" applyBorder="1" applyAlignment="1">
      <alignment/>
    </xf>
    <xf numFmtId="9" fontId="0" fillId="5" borderId="6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12" xfId="0" applyNumberFormat="1" applyFont="1" applyFill="1" applyBorder="1" applyAlignment="1">
      <alignment horizontal="center"/>
    </xf>
    <xf numFmtId="9" fontId="1" fillId="0" borderId="6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5" borderId="16" xfId="0" applyFont="1" applyFill="1" applyBorder="1" applyAlignment="1">
      <alignment horizontal="left" indent="1"/>
    </xf>
    <xf numFmtId="9" fontId="1" fillId="0" borderId="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1" fillId="5" borderId="14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left"/>
    </xf>
    <xf numFmtId="0" fontId="1" fillId="5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9" fontId="0" fillId="0" borderId="23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5" xfId="0" applyFont="1" applyFill="1" applyBorder="1" applyAlignment="1">
      <alignment/>
    </xf>
    <xf numFmtId="9" fontId="1" fillId="0" borderId="26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1" fillId="0" borderId="22" xfId="0" applyFont="1" applyFill="1" applyBorder="1" applyAlignment="1">
      <alignment/>
    </xf>
    <xf numFmtId="9" fontId="1" fillId="0" borderId="23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58"/>
  <sheetViews>
    <sheetView zoomScale="125" zoomScaleNormal="125" workbookViewId="0" topLeftCell="A1">
      <selection activeCell="F3" sqref="F3"/>
    </sheetView>
  </sheetViews>
  <sheetFormatPr defaultColWidth="11.00390625" defaultRowHeight="12.75"/>
  <cols>
    <col min="2" max="2" width="10.375" style="0" customWidth="1"/>
    <col min="3" max="3" width="8.375" style="0" customWidth="1"/>
    <col min="4" max="40" width="5.125" style="0" customWidth="1"/>
  </cols>
  <sheetData>
    <row r="1" spans="1:4" ht="12.75">
      <c r="A1" s="1" t="s">
        <v>111</v>
      </c>
      <c r="B1" s="53" t="s">
        <v>112</v>
      </c>
      <c r="C1" s="22"/>
      <c r="D1" s="9"/>
    </row>
    <row r="2" spans="1:4" ht="12.75">
      <c r="A2" s="11"/>
      <c r="B2" s="14"/>
      <c r="C2" s="22"/>
      <c r="D2" s="9"/>
    </row>
    <row r="3" spans="1:6" ht="12.75">
      <c r="A3" s="11"/>
      <c r="B3" s="15"/>
      <c r="C3" s="22"/>
      <c r="D3" s="9"/>
      <c r="F3" s="3" t="s">
        <v>56</v>
      </c>
    </row>
    <row r="4" spans="1:6" ht="12.75">
      <c r="A4" s="10" t="s">
        <v>101</v>
      </c>
      <c r="B4" s="16">
        <v>1200</v>
      </c>
      <c r="C4" s="17">
        <f>ItemPastCost*1%</f>
        <v>12</v>
      </c>
      <c r="F4" t="s">
        <v>57</v>
      </c>
    </row>
    <row r="5" spans="3:6" ht="12.75">
      <c r="C5" s="7"/>
      <c r="F5" t="s">
        <v>58</v>
      </c>
    </row>
    <row r="6" spans="1:7" ht="12.75">
      <c r="A6" s="18" t="s">
        <v>52</v>
      </c>
      <c r="B6" s="19"/>
      <c r="C6" s="20" t="s">
        <v>55</v>
      </c>
      <c r="G6" s="2"/>
    </row>
    <row r="7" spans="1:3" ht="12.75">
      <c r="A7" s="28"/>
      <c r="B7" s="9"/>
      <c r="C7" s="21" t="s">
        <v>61</v>
      </c>
    </row>
    <row r="8" spans="1:7" ht="12.75">
      <c r="A8" s="29" t="str">
        <f>"% of past $"</f>
        <v>% of past $</v>
      </c>
      <c r="B8" s="30" t="s">
        <v>54</v>
      </c>
      <c r="C8" s="31" t="s">
        <v>53</v>
      </c>
      <c r="G8" s="1" t="str">
        <f>"&lt;== Votes supporting this item ==&gt;"</f>
        <v>&lt;== Votes supporting this item ==&gt;</v>
      </c>
    </row>
    <row r="9" spans="1:40" ht="12.75">
      <c r="A9" s="33" t="s">
        <v>96</v>
      </c>
      <c r="B9" s="124" t="s">
        <v>60</v>
      </c>
      <c r="C9" s="32"/>
      <c r="D9">
        <f>C9+1</f>
        <v>1</v>
      </c>
      <c r="E9">
        <f aca="true" t="shared" si="0" ref="E9:AN9">D9+1</f>
        <v>2</v>
      </c>
      <c r="F9">
        <f t="shared" si="0"/>
        <v>3</v>
      </c>
      <c r="G9">
        <f t="shared" si="0"/>
        <v>4</v>
      </c>
      <c r="H9">
        <f t="shared" si="0"/>
        <v>5</v>
      </c>
      <c r="I9">
        <f t="shared" si="0"/>
        <v>6</v>
      </c>
      <c r="J9">
        <f t="shared" si="0"/>
        <v>7</v>
      </c>
      <c r="K9" s="1">
        <f t="shared" si="0"/>
        <v>8</v>
      </c>
      <c r="L9">
        <f t="shared" si="0"/>
        <v>9</v>
      </c>
      <c r="M9">
        <f t="shared" si="0"/>
        <v>10</v>
      </c>
      <c r="N9">
        <f t="shared" si="0"/>
        <v>11</v>
      </c>
      <c r="O9">
        <f t="shared" si="0"/>
        <v>12</v>
      </c>
      <c r="P9">
        <f t="shared" si="0"/>
        <v>13</v>
      </c>
      <c r="Q9">
        <f t="shared" si="0"/>
        <v>14</v>
      </c>
      <c r="R9">
        <f t="shared" si="0"/>
        <v>15</v>
      </c>
      <c r="S9">
        <f t="shared" si="0"/>
        <v>16</v>
      </c>
      <c r="T9">
        <f t="shared" si="0"/>
        <v>17</v>
      </c>
      <c r="U9">
        <f t="shared" si="0"/>
        <v>18</v>
      </c>
      <c r="V9">
        <f t="shared" si="0"/>
        <v>19</v>
      </c>
      <c r="W9">
        <f t="shared" si="0"/>
        <v>20</v>
      </c>
      <c r="X9">
        <f t="shared" si="0"/>
        <v>21</v>
      </c>
      <c r="Y9">
        <f t="shared" si="0"/>
        <v>22</v>
      </c>
      <c r="Z9">
        <f t="shared" si="0"/>
        <v>23</v>
      </c>
      <c r="AA9">
        <f t="shared" si="0"/>
        <v>24</v>
      </c>
      <c r="AB9">
        <f t="shared" si="0"/>
        <v>25</v>
      </c>
      <c r="AC9">
        <f t="shared" si="0"/>
        <v>26</v>
      </c>
      <c r="AD9">
        <f t="shared" si="0"/>
        <v>27</v>
      </c>
      <c r="AE9">
        <f t="shared" si="0"/>
        <v>28</v>
      </c>
      <c r="AF9">
        <f t="shared" si="0"/>
        <v>29</v>
      </c>
      <c r="AG9">
        <f t="shared" si="0"/>
        <v>30</v>
      </c>
      <c r="AH9">
        <f t="shared" si="0"/>
        <v>31</v>
      </c>
      <c r="AI9">
        <f t="shared" si="0"/>
        <v>32</v>
      </c>
      <c r="AJ9">
        <f t="shared" si="0"/>
        <v>33</v>
      </c>
      <c r="AK9">
        <f t="shared" si="0"/>
        <v>34</v>
      </c>
      <c r="AL9">
        <f t="shared" si="0"/>
        <v>35</v>
      </c>
      <c r="AM9">
        <f t="shared" si="0"/>
        <v>36</v>
      </c>
      <c r="AN9">
        <f t="shared" si="0"/>
        <v>37</v>
      </c>
    </row>
    <row r="10" spans="1:31" ht="12.75">
      <c r="A10" s="10">
        <v>80</v>
      </c>
      <c r="B10" s="12">
        <f aca="true" t="shared" si="1" ref="B10:B51">ItemPastCost*A10/100</f>
        <v>960</v>
      </c>
      <c r="C10" s="13">
        <f>B10-ItemMin</f>
        <v>0</v>
      </c>
      <c r="D10" s="7"/>
      <c r="E10" s="7"/>
      <c r="F10" s="7"/>
      <c r="G10" s="7"/>
      <c r="H10" s="7"/>
      <c r="I10" s="7"/>
      <c r="J10" s="7"/>
      <c r="K10" s="26" t="s">
        <v>59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4"/>
      <c r="AE10" s="4"/>
    </row>
    <row r="11" spans="1:31" ht="12.75">
      <c r="A11">
        <f>A10+1</f>
        <v>81</v>
      </c>
      <c r="B11" s="5">
        <f t="shared" si="1"/>
        <v>972</v>
      </c>
      <c r="C11" s="5">
        <f aca="true" t="shared" si="2" ref="C11:C51">B11-ItemMin</f>
        <v>12</v>
      </c>
      <c r="D11" s="8">
        <f>$C11/D$9</f>
        <v>12</v>
      </c>
      <c r="E11" s="7"/>
      <c r="F11" s="7"/>
      <c r="G11" s="7"/>
      <c r="H11" s="7"/>
      <c r="I11" s="7"/>
      <c r="J11" s="7"/>
      <c r="K11" s="7" t="s">
        <v>96</v>
      </c>
      <c r="L11" s="8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4"/>
      <c r="AE11" s="4"/>
    </row>
    <row r="12" spans="1:31" ht="12.75">
      <c r="A12">
        <f aca="true" t="shared" si="3" ref="A12:A51">A11+1</f>
        <v>82</v>
      </c>
      <c r="B12" s="5">
        <f t="shared" si="1"/>
        <v>984</v>
      </c>
      <c r="C12" s="5">
        <f t="shared" si="2"/>
        <v>24</v>
      </c>
      <c r="D12" s="8"/>
      <c r="E12" s="8">
        <f>$C12/E$9</f>
        <v>12</v>
      </c>
      <c r="F12" s="8"/>
      <c r="G12" s="8"/>
      <c r="H12" s="8"/>
      <c r="I12" s="8"/>
      <c r="J12" s="7"/>
      <c r="K12" s="7" t="s">
        <v>97</v>
      </c>
      <c r="L12" s="8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4"/>
      <c r="AE12" s="4"/>
    </row>
    <row r="13" spans="1:31" ht="12.75">
      <c r="A13">
        <f t="shared" si="3"/>
        <v>83</v>
      </c>
      <c r="B13" s="5">
        <f t="shared" si="1"/>
        <v>996</v>
      </c>
      <c r="C13" s="5">
        <f t="shared" si="2"/>
        <v>36</v>
      </c>
      <c r="D13" s="8"/>
      <c r="E13" s="8"/>
      <c r="F13" s="8">
        <f>$C13/F$9</f>
        <v>12</v>
      </c>
      <c r="G13" s="8"/>
      <c r="H13" s="8"/>
      <c r="I13" s="8"/>
      <c r="J13" s="7"/>
      <c r="K13" s="3"/>
      <c r="L13" s="8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4"/>
      <c r="AE13" s="4"/>
    </row>
    <row r="14" spans="1:31" ht="12.75">
      <c r="A14">
        <f t="shared" si="3"/>
        <v>84</v>
      </c>
      <c r="B14" s="5">
        <f t="shared" si="1"/>
        <v>1008</v>
      </c>
      <c r="C14" s="5">
        <f t="shared" si="2"/>
        <v>48</v>
      </c>
      <c r="D14" s="8"/>
      <c r="E14" s="8"/>
      <c r="F14" s="8"/>
      <c r="G14" s="8">
        <f>$C14/G$9</f>
        <v>12</v>
      </c>
      <c r="H14" s="8"/>
      <c r="I14" s="8"/>
      <c r="J14" s="7"/>
      <c r="K14" s="7"/>
      <c r="L14" s="8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4"/>
      <c r="AE14" s="4"/>
    </row>
    <row r="15" spans="1:31" ht="12.75">
      <c r="A15">
        <f t="shared" si="3"/>
        <v>85</v>
      </c>
      <c r="B15" s="5">
        <f t="shared" si="1"/>
        <v>1020</v>
      </c>
      <c r="C15" s="5">
        <f t="shared" si="2"/>
        <v>60</v>
      </c>
      <c r="D15" s="8"/>
      <c r="E15" s="8"/>
      <c r="F15" s="8"/>
      <c r="G15" s="8"/>
      <c r="H15" s="8">
        <f>$C15/H$9</f>
        <v>12</v>
      </c>
      <c r="I15" s="8"/>
      <c r="J15" s="7"/>
      <c r="K15" s="7"/>
      <c r="L15" s="8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4"/>
      <c r="AE15" s="4"/>
    </row>
    <row r="16" spans="1:31" ht="12.75">
      <c r="A16">
        <f t="shared" si="3"/>
        <v>86</v>
      </c>
      <c r="B16" s="5">
        <f t="shared" si="1"/>
        <v>1032</v>
      </c>
      <c r="C16" s="5">
        <f t="shared" si="2"/>
        <v>72</v>
      </c>
      <c r="D16" s="8"/>
      <c r="E16" s="8"/>
      <c r="F16" s="8"/>
      <c r="G16" s="8"/>
      <c r="H16" s="8"/>
      <c r="I16" s="8">
        <f>$C16/I$9</f>
        <v>12</v>
      </c>
      <c r="K16" s="8"/>
      <c r="L16" s="8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4"/>
      <c r="AE16" s="4"/>
    </row>
    <row r="17" spans="1:31" ht="12.75">
      <c r="A17">
        <f t="shared" si="3"/>
        <v>87</v>
      </c>
      <c r="B17" s="5">
        <f t="shared" si="1"/>
        <v>1044</v>
      </c>
      <c r="C17" s="5">
        <f t="shared" si="2"/>
        <v>84</v>
      </c>
      <c r="D17" s="8"/>
      <c r="E17" s="8"/>
      <c r="F17" s="8"/>
      <c r="G17" s="8"/>
      <c r="H17" s="8"/>
      <c r="I17" s="8"/>
      <c r="J17" s="8">
        <f>$C17/J$9</f>
        <v>12</v>
      </c>
      <c r="K17" s="8"/>
      <c r="L17" s="1" t="s">
        <v>95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4"/>
      <c r="AE17" s="4"/>
    </row>
    <row r="18" spans="1:31" ht="12.75">
      <c r="A18" s="1">
        <f t="shared" si="3"/>
        <v>88</v>
      </c>
      <c r="B18" s="23">
        <f t="shared" si="1"/>
        <v>1056</v>
      </c>
      <c r="C18" s="23">
        <f t="shared" si="2"/>
        <v>96</v>
      </c>
      <c r="D18" s="24"/>
      <c r="E18" s="24"/>
      <c r="F18" s="24"/>
      <c r="G18" s="24"/>
      <c r="H18" s="24"/>
      <c r="I18" s="24"/>
      <c r="J18" s="24"/>
      <c r="K18" s="25">
        <f>$C18/K$9</f>
        <v>12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4"/>
      <c r="AE18" s="4"/>
    </row>
    <row r="19" spans="1:31" ht="12.75">
      <c r="A19">
        <f t="shared" si="3"/>
        <v>89</v>
      </c>
      <c r="B19" s="5">
        <f t="shared" si="1"/>
        <v>1068</v>
      </c>
      <c r="C19" s="5">
        <f t="shared" si="2"/>
        <v>108</v>
      </c>
      <c r="D19" s="8"/>
      <c r="E19" s="7"/>
      <c r="F19" s="7"/>
      <c r="G19" s="7"/>
      <c r="H19" s="7"/>
      <c r="I19" s="7"/>
      <c r="J19" s="7"/>
      <c r="K19" s="7"/>
      <c r="L19" s="7">
        <f>$C19/L$9</f>
        <v>12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4"/>
      <c r="AE19" s="4"/>
    </row>
    <row r="20" spans="1:31" ht="12.75">
      <c r="A20" s="1">
        <f t="shared" si="3"/>
        <v>90</v>
      </c>
      <c r="B20" s="5">
        <f t="shared" si="1"/>
        <v>1080</v>
      </c>
      <c r="C20" s="5">
        <f t="shared" si="2"/>
        <v>120</v>
      </c>
      <c r="D20" s="7"/>
      <c r="E20" s="7"/>
      <c r="F20" s="7"/>
      <c r="G20" s="7"/>
      <c r="H20" s="7"/>
      <c r="I20" s="7"/>
      <c r="J20" s="7"/>
      <c r="K20" s="7"/>
      <c r="L20" s="7"/>
      <c r="M20" s="7">
        <f>$C20/M$9</f>
        <v>12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4"/>
      <c r="AE20" s="4"/>
    </row>
    <row r="21" spans="1:31" ht="12.75">
      <c r="A21">
        <f t="shared" si="3"/>
        <v>91</v>
      </c>
      <c r="B21" s="5">
        <f t="shared" si="1"/>
        <v>1092</v>
      </c>
      <c r="C21" s="5">
        <f t="shared" si="2"/>
        <v>132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>
        <f>$C21/N$9</f>
        <v>12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4"/>
      <c r="AE21" s="4"/>
    </row>
    <row r="22" spans="1:31" ht="12.75">
      <c r="A22">
        <f t="shared" si="3"/>
        <v>92</v>
      </c>
      <c r="B22" s="5">
        <f t="shared" si="1"/>
        <v>1104</v>
      </c>
      <c r="C22" s="5">
        <f t="shared" si="2"/>
        <v>144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>
        <f>$C22/O$9</f>
        <v>12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4"/>
      <c r="AE22" s="4"/>
    </row>
    <row r="23" spans="1:31" ht="12.75">
      <c r="A23">
        <f t="shared" si="3"/>
        <v>93</v>
      </c>
      <c r="B23" s="5">
        <f t="shared" si="1"/>
        <v>1116</v>
      </c>
      <c r="C23" s="5">
        <f t="shared" si="2"/>
        <v>156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>
        <f>$C23/P$9</f>
        <v>12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4"/>
      <c r="AE23" s="4"/>
    </row>
    <row r="24" spans="1:31" ht="12.75">
      <c r="A24">
        <f t="shared" si="3"/>
        <v>94</v>
      </c>
      <c r="B24" s="5">
        <f t="shared" si="1"/>
        <v>1128</v>
      </c>
      <c r="C24" s="5">
        <f t="shared" si="2"/>
        <v>168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>
        <f>$C24/Q$9</f>
        <v>12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4"/>
      <c r="AE24" s="4"/>
    </row>
    <row r="25" spans="1:31" ht="12.75">
      <c r="A25">
        <f t="shared" si="3"/>
        <v>95</v>
      </c>
      <c r="B25" s="5">
        <f t="shared" si="1"/>
        <v>1140</v>
      </c>
      <c r="C25" s="5">
        <f t="shared" si="2"/>
        <v>180</v>
      </c>
      <c r="D25" s="7"/>
      <c r="E25" t="s">
        <v>103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>
        <f>$C25/R$9</f>
        <v>12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4"/>
      <c r="AE25" s="4"/>
    </row>
    <row r="26" spans="1:31" ht="12.75">
      <c r="A26">
        <f t="shared" si="3"/>
        <v>96</v>
      </c>
      <c r="B26" s="5">
        <f t="shared" si="1"/>
        <v>1152</v>
      </c>
      <c r="C26" s="5">
        <f t="shared" si="2"/>
        <v>192</v>
      </c>
      <c r="D26" s="7"/>
      <c r="E26" t="s">
        <v>102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>
        <f>$C26/S$9</f>
        <v>12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4"/>
      <c r="AE26" s="4"/>
    </row>
    <row r="27" spans="1:31" ht="12.75">
      <c r="A27">
        <f t="shared" si="3"/>
        <v>97</v>
      </c>
      <c r="B27" s="5">
        <f t="shared" si="1"/>
        <v>1164</v>
      </c>
      <c r="C27" s="5">
        <f t="shared" si="2"/>
        <v>204</v>
      </c>
      <c r="D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f>$C27/T$9</f>
        <v>12</v>
      </c>
      <c r="U27" s="7"/>
      <c r="V27" s="7"/>
      <c r="W27" s="7"/>
      <c r="X27" s="7"/>
      <c r="Y27" s="7"/>
      <c r="Z27" s="7"/>
      <c r="AA27" s="7"/>
      <c r="AB27" s="7"/>
      <c r="AC27" s="7"/>
      <c r="AD27" s="4"/>
      <c r="AE27" s="4"/>
    </row>
    <row r="28" spans="1:31" ht="12.75">
      <c r="A28">
        <f t="shared" si="3"/>
        <v>98</v>
      </c>
      <c r="B28" s="5">
        <f t="shared" si="1"/>
        <v>1176</v>
      </c>
      <c r="C28" s="5">
        <f t="shared" si="2"/>
        <v>216</v>
      </c>
      <c r="D28" s="7"/>
      <c r="E28" s="25" t="s">
        <v>105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>
        <f>$C28/U$9</f>
        <v>12</v>
      </c>
      <c r="V28" s="7"/>
      <c r="W28" s="7"/>
      <c r="X28" s="7"/>
      <c r="Y28" s="7"/>
      <c r="Z28" s="7"/>
      <c r="AA28" s="7"/>
      <c r="AB28" s="7"/>
      <c r="AC28" s="7"/>
      <c r="AD28" s="4"/>
      <c r="AE28" s="4"/>
    </row>
    <row r="29" spans="1:31" ht="12.75">
      <c r="A29">
        <f t="shared" si="3"/>
        <v>99</v>
      </c>
      <c r="B29" s="5">
        <f t="shared" si="1"/>
        <v>1188</v>
      </c>
      <c r="C29" s="5">
        <f t="shared" si="2"/>
        <v>228</v>
      </c>
      <c r="D29" s="7"/>
      <c r="E29" s="25" t="s">
        <v>48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>
        <f>$C29/V$9</f>
        <v>12</v>
      </c>
      <c r="W29" s="7"/>
      <c r="X29" s="7"/>
      <c r="Y29" s="7"/>
      <c r="Z29" s="7"/>
      <c r="AA29" s="7"/>
      <c r="AB29" s="7"/>
      <c r="AC29" s="7"/>
      <c r="AD29" s="4"/>
      <c r="AE29" s="4"/>
    </row>
    <row r="30" spans="1:31" ht="12.75">
      <c r="A30" s="1">
        <f t="shared" si="3"/>
        <v>100</v>
      </c>
      <c r="B30" s="5">
        <f t="shared" si="1"/>
        <v>1200</v>
      </c>
      <c r="C30" s="5">
        <f t="shared" si="2"/>
        <v>240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>
        <f>$C30/W$9</f>
        <v>12</v>
      </c>
      <c r="X30" s="7"/>
      <c r="Y30" s="7"/>
      <c r="Z30" s="7"/>
      <c r="AA30" s="7"/>
      <c r="AB30" s="7"/>
      <c r="AC30" s="7"/>
      <c r="AD30" s="4"/>
      <c r="AE30" s="4"/>
    </row>
    <row r="31" spans="1:31" ht="12.75">
      <c r="A31">
        <f t="shared" si="3"/>
        <v>101</v>
      </c>
      <c r="B31" s="5">
        <f t="shared" si="1"/>
        <v>1212</v>
      </c>
      <c r="C31" s="5">
        <f t="shared" si="2"/>
        <v>252</v>
      </c>
      <c r="D31" s="7"/>
      <c r="E31" s="25" t="s">
        <v>51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>
        <f>$C31/X$9</f>
        <v>12</v>
      </c>
      <c r="Y31" s="7"/>
      <c r="Z31" s="7"/>
      <c r="AA31" s="7"/>
      <c r="AB31" s="7"/>
      <c r="AC31" s="7"/>
      <c r="AD31" s="4"/>
      <c r="AE31" s="4"/>
    </row>
    <row r="32" spans="1:31" ht="12.75">
      <c r="A32">
        <f t="shared" si="3"/>
        <v>102</v>
      </c>
      <c r="B32" s="5">
        <f t="shared" si="1"/>
        <v>1224</v>
      </c>
      <c r="C32" s="5">
        <f t="shared" si="2"/>
        <v>264</v>
      </c>
      <c r="D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>
        <f>$C32/Y$9</f>
        <v>12</v>
      </c>
      <c r="Z32" s="7"/>
      <c r="AA32" s="7"/>
      <c r="AB32" s="7"/>
      <c r="AC32" s="7"/>
      <c r="AD32" s="4"/>
      <c r="AE32" s="4"/>
    </row>
    <row r="33" spans="1:31" ht="12.75">
      <c r="A33">
        <f t="shared" si="3"/>
        <v>103</v>
      </c>
      <c r="B33" s="5">
        <f t="shared" si="1"/>
        <v>1236</v>
      </c>
      <c r="C33" s="5">
        <f t="shared" si="2"/>
        <v>276</v>
      </c>
      <c r="D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>
        <f>$C33/Z$9</f>
        <v>12</v>
      </c>
      <c r="AA33" s="7"/>
      <c r="AB33" s="7"/>
      <c r="AC33" s="7"/>
      <c r="AD33" s="4"/>
      <c r="AE33" s="4"/>
    </row>
    <row r="34" spans="1:31" ht="12.75">
      <c r="A34">
        <f t="shared" si="3"/>
        <v>104</v>
      </c>
      <c r="B34" s="5">
        <f t="shared" si="1"/>
        <v>1248</v>
      </c>
      <c r="C34" s="5">
        <f t="shared" si="2"/>
        <v>288</v>
      </c>
      <c r="D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>
        <f>$C34/AA$9</f>
        <v>12</v>
      </c>
      <c r="AB34" s="7"/>
      <c r="AC34" s="7"/>
      <c r="AD34" s="4"/>
      <c r="AE34" s="4"/>
    </row>
    <row r="35" spans="1:31" ht="12.75">
      <c r="A35">
        <f t="shared" si="3"/>
        <v>105</v>
      </c>
      <c r="B35" s="5">
        <f t="shared" si="1"/>
        <v>1260</v>
      </c>
      <c r="C35" s="5">
        <f t="shared" si="2"/>
        <v>300</v>
      </c>
      <c r="D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>
        <f>$C35/AB$9</f>
        <v>12</v>
      </c>
      <c r="AC35" s="7"/>
      <c r="AD35" s="4"/>
      <c r="AE35" s="4"/>
    </row>
    <row r="36" spans="1:31" ht="12.75">
      <c r="A36">
        <f t="shared" si="3"/>
        <v>106</v>
      </c>
      <c r="B36" s="5">
        <f t="shared" si="1"/>
        <v>1272</v>
      </c>
      <c r="C36" s="5">
        <f t="shared" si="2"/>
        <v>312</v>
      </c>
      <c r="D36" s="7"/>
      <c r="E36" s="7" t="s">
        <v>49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>
        <f>$C36/AC$9</f>
        <v>12</v>
      </c>
      <c r="AD36" s="4"/>
      <c r="AE36" s="4"/>
    </row>
    <row r="37" spans="1:31" ht="12.75">
      <c r="A37">
        <f t="shared" si="3"/>
        <v>107</v>
      </c>
      <c r="B37" s="5">
        <f t="shared" si="1"/>
        <v>1284</v>
      </c>
      <c r="C37" s="5">
        <f t="shared" si="2"/>
        <v>324</v>
      </c>
      <c r="D37" s="7"/>
      <c r="E37" s="7" t="s">
        <v>99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>
        <f>$C37/AD$9</f>
        <v>12</v>
      </c>
      <c r="AE37" s="4"/>
    </row>
    <row r="38" spans="1:31" ht="12.75">
      <c r="A38">
        <f t="shared" si="3"/>
        <v>108</v>
      </c>
      <c r="B38" s="5">
        <f t="shared" si="1"/>
        <v>1296</v>
      </c>
      <c r="C38" s="5">
        <f t="shared" si="2"/>
        <v>336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4"/>
      <c r="AE38" s="7">
        <f>$C38/AE$9</f>
        <v>12</v>
      </c>
    </row>
    <row r="39" spans="1:31" ht="12.75">
      <c r="A39">
        <f t="shared" si="3"/>
        <v>109</v>
      </c>
      <c r="B39" s="5">
        <f t="shared" si="1"/>
        <v>1308</v>
      </c>
      <c r="C39" s="5">
        <f t="shared" si="2"/>
        <v>348</v>
      </c>
      <c r="D39" s="7"/>
      <c r="E39" s="7" t="s">
        <v>100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4"/>
      <c r="AE39" s="4"/>
    </row>
    <row r="40" spans="1:31" ht="12.75">
      <c r="A40" s="1">
        <f t="shared" si="3"/>
        <v>110</v>
      </c>
      <c r="B40" s="5">
        <f t="shared" si="1"/>
        <v>1320</v>
      </c>
      <c r="C40" s="5">
        <f t="shared" si="2"/>
        <v>360</v>
      </c>
      <c r="D40" s="7"/>
      <c r="E40" s="7" t="s">
        <v>50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4"/>
      <c r="AE40" s="4"/>
    </row>
    <row r="41" spans="1:31" ht="12.75">
      <c r="A41">
        <f t="shared" si="3"/>
        <v>111</v>
      </c>
      <c r="B41" s="5">
        <f t="shared" si="1"/>
        <v>1332</v>
      </c>
      <c r="C41" s="5">
        <f t="shared" si="2"/>
        <v>372</v>
      </c>
      <c r="D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4"/>
      <c r="AE41" s="4"/>
    </row>
    <row r="42" spans="1:31" ht="12.75">
      <c r="A42">
        <f t="shared" si="3"/>
        <v>112</v>
      </c>
      <c r="B42" s="5">
        <f t="shared" si="1"/>
        <v>1344</v>
      </c>
      <c r="C42" s="5">
        <f t="shared" si="2"/>
        <v>384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4"/>
      <c r="AE42" s="4"/>
    </row>
    <row r="43" spans="1:31" ht="12.75">
      <c r="A43">
        <f t="shared" si="3"/>
        <v>113</v>
      </c>
      <c r="B43" s="5">
        <f t="shared" si="1"/>
        <v>1356</v>
      </c>
      <c r="C43" s="5">
        <f t="shared" si="2"/>
        <v>396</v>
      </c>
      <c r="D43" s="7"/>
      <c r="E43" s="7" t="s">
        <v>104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4"/>
      <c r="AE43" s="4"/>
    </row>
    <row r="44" spans="1:31" ht="12.75">
      <c r="A44">
        <f t="shared" si="3"/>
        <v>114</v>
      </c>
      <c r="B44" s="5">
        <f t="shared" si="1"/>
        <v>1368</v>
      </c>
      <c r="C44" s="5">
        <f t="shared" si="2"/>
        <v>408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4"/>
      <c r="AE44" s="4"/>
    </row>
    <row r="45" spans="1:31" ht="12.75">
      <c r="A45">
        <f t="shared" si="3"/>
        <v>115</v>
      </c>
      <c r="B45" s="5">
        <f t="shared" si="1"/>
        <v>1380</v>
      </c>
      <c r="C45" s="5">
        <f t="shared" si="2"/>
        <v>420</v>
      </c>
      <c r="D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4"/>
      <c r="AE45" s="4"/>
    </row>
    <row r="46" spans="1:31" ht="12.75">
      <c r="A46">
        <f t="shared" si="3"/>
        <v>116</v>
      </c>
      <c r="B46" s="5">
        <f t="shared" si="1"/>
        <v>1392</v>
      </c>
      <c r="C46" s="5">
        <f t="shared" si="2"/>
        <v>432</v>
      </c>
      <c r="D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4"/>
      <c r="AE46" s="4"/>
    </row>
    <row r="47" spans="1:31" ht="12.75">
      <c r="A47">
        <f t="shared" si="3"/>
        <v>117</v>
      </c>
      <c r="B47" s="5">
        <f t="shared" si="1"/>
        <v>1404</v>
      </c>
      <c r="C47" s="5">
        <f t="shared" si="2"/>
        <v>444</v>
      </c>
      <c r="D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4"/>
      <c r="AE47" s="4"/>
    </row>
    <row r="48" spans="1:29" ht="12.75">
      <c r="A48">
        <f t="shared" si="3"/>
        <v>118</v>
      </c>
      <c r="B48" s="5">
        <f t="shared" si="1"/>
        <v>1416</v>
      </c>
      <c r="C48" s="5">
        <f t="shared" si="2"/>
        <v>456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 ht="12.75">
      <c r="A49">
        <f t="shared" si="3"/>
        <v>119</v>
      </c>
      <c r="B49" s="5">
        <f t="shared" si="1"/>
        <v>1428</v>
      </c>
      <c r="C49" s="5">
        <f t="shared" si="2"/>
        <v>468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 ht="12.75">
      <c r="A50" s="1">
        <f t="shared" si="3"/>
        <v>120</v>
      </c>
      <c r="B50" s="5">
        <f t="shared" si="1"/>
        <v>1440</v>
      </c>
      <c r="C50" s="5">
        <f t="shared" si="2"/>
        <v>480</v>
      </c>
      <c r="D50" s="6"/>
      <c r="E50" s="27" t="s">
        <v>98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 ht="12.75">
      <c r="A51">
        <f t="shared" si="3"/>
        <v>121</v>
      </c>
      <c r="B51" s="5">
        <f t="shared" si="1"/>
        <v>1452</v>
      </c>
      <c r="C51" s="5">
        <f t="shared" si="2"/>
        <v>492</v>
      </c>
      <c r="D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4:29" ht="12.75">
      <c r="D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4:29" ht="12.75">
      <c r="D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ht="12.75">
      <c r="A54" s="34"/>
      <c r="D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4:29" ht="12.75">
      <c r="D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2:29" ht="12.75">
      <c r="B56" s="6"/>
      <c r="C56" s="6"/>
      <c r="D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ht="12.75">
      <c r="A57" s="6"/>
      <c r="B57" s="6"/>
      <c r="C57" s="6"/>
      <c r="D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9:29" ht="12.75"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125" zoomScaleNormal="125" workbookViewId="0" topLeftCell="A1">
      <pane ySplit="9" topLeftCell="BM10" activePane="bottomLeft" state="frozen"/>
      <selection pane="topLeft" activeCell="A1" sqref="A1"/>
      <selection pane="bottomLeft" activeCell="B1" sqref="B1"/>
    </sheetView>
  </sheetViews>
  <sheetFormatPr defaultColWidth="11.00390625" defaultRowHeight="12.75"/>
  <cols>
    <col min="7" max="7" width="4.375" style="0" customWidth="1"/>
    <col min="8" max="8" width="14.875" style="0" customWidth="1"/>
  </cols>
  <sheetData>
    <row r="1" spans="2:5" ht="15.75">
      <c r="B1" s="89" t="s">
        <v>67</v>
      </c>
      <c r="E1" s="1" t="s">
        <v>109</v>
      </c>
    </row>
    <row r="2" spans="1:8" ht="12.75">
      <c r="A2" t="s">
        <v>2</v>
      </c>
      <c r="H2" s="126" t="s">
        <v>70</v>
      </c>
    </row>
    <row r="3" spans="1:12" ht="12.75">
      <c r="A3" t="s">
        <v>3</v>
      </c>
      <c r="H3" s="126" t="s">
        <v>66</v>
      </c>
      <c r="L3" s="35"/>
    </row>
    <row r="4" spans="1:12" ht="12.75">
      <c r="A4" t="s">
        <v>71</v>
      </c>
      <c r="H4" s="126" t="s">
        <v>147</v>
      </c>
      <c r="K4" s="125"/>
      <c r="L4" s="113"/>
    </row>
    <row r="5" spans="1:12" ht="12.75">
      <c r="A5" s="125" t="s">
        <v>18</v>
      </c>
      <c r="H5" s="126" t="s">
        <v>146</v>
      </c>
      <c r="K5" s="126"/>
      <c r="L5" s="90"/>
    </row>
    <row r="6" spans="8:12" ht="12.75">
      <c r="H6" s="126" t="s">
        <v>148</v>
      </c>
      <c r="K6" s="126"/>
      <c r="L6" s="96"/>
    </row>
    <row r="7" spans="1:12" ht="12.75">
      <c r="A7" s="304"/>
      <c r="B7" s="305" t="s">
        <v>74</v>
      </c>
      <c r="C7" s="305" t="s">
        <v>127</v>
      </c>
      <c r="D7" s="305" t="s">
        <v>124</v>
      </c>
      <c r="E7" s="305" t="s">
        <v>124</v>
      </c>
      <c r="F7" s="99"/>
      <c r="G7" s="100"/>
      <c r="K7" s="126"/>
      <c r="L7" s="96"/>
    </row>
    <row r="8" spans="1:12" ht="12.75">
      <c r="A8" s="306" t="s">
        <v>123</v>
      </c>
      <c r="B8" s="307" t="s">
        <v>35</v>
      </c>
      <c r="C8" s="307" t="s">
        <v>126</v>
      </c>
      <c r="D8" s="307" t="s">
        <v>125</v>
      </c>
      <c r="E8" s="308" t="s">
        <v>122</v>
      </c>
      <c r="F8" s="103" t="s">
        <v>122</v>
      </c>
      <c r="G8" s="103"/>
      <c r="K8" s="126"/>
      <c r="L8" s="96"/>
    </row>
    <row r="9" spans="1:12" ht="13.5" thickBot="1">
      <c r="A9" s="309"/>
      <c r="B9" s="310" t="s">
        <v>37</v>
      </c>
      <c r="C9" s="310" t="s">
        <v>128</v>
      </c>
      <c r="D9" s="310" t="s">
        <v>128</v>
      </c>
      <c r="E9" s="106" t="s">
        <v>73</v>
      </c>
      <c r="F9" s="106" t="s">
        <v>93</v>
      </c>
      <c r="G9" s="103"/>
      <c r="K9" s="126"/>
      <c r="L9" s="96"/>
    </row>
    <row r="10" spans="1:8" ht="12.75">
      <c r="A10" s="264" t="s">
        <v>40</v>
      </c>
      <c r="B10" s="265"/>
      <c r="C10" s="266"/>
      <c r="D10" s="266"/>
      <c r="E10" s="266"/>
      <c r="F10" s="266"/>
      <c r="G10" s="112"/>
      <c r="H10" s="301"/>
    </row>
    <row r="11" spans="1:8" ht="12.75">
      <c r="A11" s="267" t="s">
        <v>23</v>
      </c>
      <c r="B11" s="268"/>
      <c r="C11" s="269"/>
      <c r="D11" s="269"/>
      <c r="E11" s="269"/>
      <c r="F11" s="269"/>
      <c r="G11" s="90"/>
      <c r="H11" s="301"/>
    </row>
    <row r="12" spans="1:8" ht="12.75">
      <c r="A12" s="312" t="s">
        <v>44</v>
      </c>
      <c r="B12" s="271"/>
      <c r="C12" s="272"/>
      <c r="D12" s="272"/>
      <c r="E12" s="272"/>
      <c r="F12" s="272"/>
      <c r="G12" s="112"/>
      <c r="H12" s="118" t="s">
        <v>87</v>
      </c>
    </row>
    <row r="13" spans="1:8" ht="12.75">
      <c r="A13" s="316" t="s">
        <v>0</v>
      </c>
      <c r="B13" s="277"/>
      <c r="C13" s="285">
        <v>1</v>
      </c>
      <c r="D13" s="286">
        <f>C13</f>
        <v>1</v>
      </c>
      <c r="E13" s="287">
        <v>1</v>
      </c>
      <c r="F13" s="269">
        <f>C13*E13</f>
        <v>1</v>
      </c>
      <c r="G13" s="90"/>
      <c r="H13" s="243" t="s">
        <v>145</v>
      </c>
    </row>
    <row r="14" spans="1:8" ht="12.75">
      <c r="A14" s="288"/>
      <c r="B14" s="289"/>
      <c r="C14" s="290">
        <f>SUM(C9:C13)</f>
        <v>1</v>
      </c>
      <c r="D14" s="290">
        <f>D13</f>
        <v>1</v>
      </c>
      <c r="E14" s="291" t="str">
        <f>"Ave. "&amp;AVERAGE(E13:E13)</f>
        <v>Ave. 1</v>
      </c>
      <c r="F14" s="290">
        <f>SUM(F13:F13)</f>
        <v>1</v>
      </c>
      <c r="G14" s="313"/>
      <c r="H14" t="s">
        <v>108</v>
      </c>
    </row>
    <row r="15" spans="1:7" ht="13.5" thickBot="1">
      <c r="A15" s="292"/>
      <c r="B15" s="293"/>
      <c r="C15" s="294">
        <v>1</v>
      </c>
      <c r="D15" s="294">
        <v>1</v>
      </c>
      <c r="E15" s="295"/>
      <c r="F15" s="294">
        <v>1</v>
      </c>
      <c r="G15" s="107"/>
    </row>
    <row r="16" spans="1:7" ht="13.5" thickBot="1">
      <c r="A16" s="96"/>
      <c r="B16" s="96"/>
      <c r="C16" s="96"/>
      <c r="D16" s="96"/>
      <c r="E16" s="96"/>
      <c r="F16" s="96"/>
      <c r="G16" s="96"/>
    </row>
    <row r="17" spans="1:8" ht="12.75">
      <c r="A17" s="318" t="s">
        <v>1</v>
      </c>
      <c r="B17" s="265"/>
      <c r="C17" s="266"/>
      <c r="D17" s="266"/>
      <c r="E17" s="266" t="s">
        <v>65</v>
      </c>
      <c r="F17" s="266"/>
      <c r="G17" s="112"/>
      <c r="H17" s="3" t="s">
        <v>106</v>
      </c>
    </row>
    <row r="18" spans="1:8" ht="12.75">
      <c r="A18" s="268"/>
      <c r="B18" s="268"/>
      <c r="C18" s="269"/>
      <c r="D18" s="269"/>
      <c r="E18" s="269"/>
      <c r="F18" s="269"/>
      <c r="G18" s="90"/>
      <c r="H18" s="3" t="s">
        <v>107</v>
      </c>
    </row>
    <row r="19" spans="1:10" ht="12.75">
      <c r="A19" s="281"/>
      <c r="B19" s="282"/>
      <c r="C19" s="282" t="s">
        <v>128</v>
      </c>
      <c r="D19" s="282" t="s">
        <v>128</v>
      </c>
      <c r="E19" s="283" t="s">
        <v>73</v>
      </c>
      <c r="F19" s="283"/>
      <c r="G19" s="257"/>
      <c r="H19" s="118" t="s">
        <v>88</v>
      </c>
      <c r="J19" s="112" t="s">
        <v>24</v>
      </c>
    </row>
    <row r="20" spans="1:10" ht="12.75">
      <c r="A20" s="276">
        <v>1</v>
      </c>
      <c r="B20" s="277"/>
      <c r="C20" s="285">
        <v>0.5</v>
      </c>
      <c r="D20" s="286">
        <f>C20</f>
        <v>0.5</v>
      </c>
      <c r="E20" s="286"/>
      <c r="F20" s="286"/>
      <c r="G20" s="108"/>
      <c r="H20" s="118" t="s">
        <v>89</v>
      </c>
      <c r="J20" s="194" t="s">
        <v>43</v>
      </c>
    </row>
    <row r="21" spans="1:10" ht="12.75">
      <c r="A21" s="276">
        <v>2</v>
      </c>
      <c r="B21" s="277"/>
      <c r="C21" s="298">
        <v>0.5</v>
      </c>
      <c r="D21" s="286">
        <f>SUM(C20:C21)</f>
        <v>1</v>
      </c>
      <c r="E21" s="286"/>
      <c r="F21" s="286"/>
      <c r="G21" s="108"/>
      <c r="H21" s="96" t="s">
        <v>108</v>
      </c>
      <c r="J21" s="194" t="s">
        <v>45</v>
      </c>
    </row>
    <row r="22" spans="1:8" ht="12.75">
      <c r="A22" s="288"/>
      <c r="B22" s="289"/>
      <c r="C22" s="299">
        <f>SUM(C19:C21)</f>
        <v>1</v>
      </c>
      <c r="D22" s="299">
        <f>D21</f>
        <v>1</v>
      </c>
      <c r="E22" s="299"/>
      <c r="F22" s="299"/>
      <c r="G22" s="107"/>
      <c r="H22" s="96" t="s">
        <v>5</v>
      </c>
    </row>
    <row r="23" spans="1:8" ht="13.5" thickBot="1">
      <c r="A23" s="292"/>
      <c r="B23" s="293"/>
      <c r="C23" s="294">
        <v>1</v>
      </c>
      <c r="D23" s="294">
        <v>1</v>
      </c>
      <c r="E23" s="294"/>
      <c r="F23" s="294"/>
      <c r="G23" s="107"/>
      <c r="H23" s="96" t="s">
        <v>6</v>
      </c>
    </row>
    <row r="24" spans="1:8" ht="13.5" thickBot="1">
      <c r="A24" s="96"/>
      <c r="B24" s="96"/>
      <c r="C24" s="96"/>
      <c r="D24" s="96"/>
      <c r="E24" s="96"/>
      <c r="F24" s="96"/>
      <c r="G24" s="96"/>
      <c r="H24" s="96"/>
    </row>
    <row r="25" spans="1:8" ht="12.75">
      <c r="A25" s="317" t="s">
        <v>10</v>
      </c>
      <c r="B25" s="195"/>
      <c r="C25" s="149"/>
      <c r="D25" s="149"/>
      <c r="E25" s="149"/>
      <c r="F25" s="172"/>
      <c r="G25" s="112"/>
      <c r="H25" s="96"/>
    </row>
    <row r="26" spans="1:10" ht="12.75">
      <c r="A26" s="155">
        <v>0</v>
      </c>
      <c r="B26" s="127">
        <v>1</v>
      </c>
      <c r="C26" s="85">
        <v>0.33</v>
      </c>
      <c r="D26" s="82">
        <f>C26</f>
        <v>0.33</v>
      </c>
      <c r="E26" s="83">
        <v>0</v>
      </c>
      <c r="F26" s="207"/>
      <c r="G26" s="109"/>
      <c r="H26" s="311" t="s">
        <v>90</v>
      </c>
      <c r="J26" t="s">
        <v>94</v>
      </c>
    </row>
    <row r="27" spans="1:10" ht="12.75">
      <c r="A27" s="155">
        <v>1</v>
      </c>
      <c r="B27" s="127">
        <v>0.67</v>
      </c>
      <c r="C27" s="81">
        <v>0.67</v>
      </c>
      <c r="D27" s="82">
        <f>C27</f>
        <v>0.67</v>
      </c>
      <c r="E27" s="83">
        <v>1</v>
      </c>
      <c r="F27" s="82"/>
      <c r="G27" s="109"/>
      <c r="H27" s="320" t="s">
        <v>91</v>
      </c>
      <c r="J27" t="s">
        <v>17</v>
      </c>
    </row>
    <row r="28" spans="1:10" ht="12.75">
      <c r="A28" s="155">
        <v>2</v>
      </c>
      <c r="B28" s="127">
        <v>0.33</v>
      </c>
      <c r="C28" s="85">
        <v>0.33</v>
      </c>
      <c r="D28" s="82">
        <f>SUM(C27:C28)</f>
        <v>1</v>
      </c>
      <c r="E28" s="86">
        <f>2*E27</f>
        <v>2</v>
      </c>
      <c r="F28" s="82"/>
      <c r="G28" s="109"/>
      <c r="H28" s="311" t="s">
        <v>132</v>
      </c>
      <c r="J28" t="s">
        <v>46</v>
      </c>
    </row>
    <row r="29" spans="1:8" ht="13.5" thickBot="1">
      <c r="A29" s="157"/>
      <c r="B29" s="198"/>
      <c r="C29" s="87">
        <f>SUM(C26:C28)</f>
        <v>1.33</v>
      </c>
      <c r="D29" s="87">
        <f>D28</f>
        <v>1</v>
      </c>
      <c r="E29" s="88" t="str">
        <f>"Ave. "&amp;AVERAGE(E26:E28)</f>
        <v>Ave. 1</v>
      </c>
      <c r="F29" s="88"/>
      <c r="G29" s="314"/>
      <c r="H29" s="321" t="s">
        <v>108</v>
      </c>
    </row>
    <row r="30" spans="1:8" ht="13.5" thickBot="1">
      <c r="A30" s="159"/>
      <c r="B30" s="199"/>
      <c r="C30" s="160">
        <v>1</v>
      </c>
      <c r="D30" s="160">
        <v>1</v>
      </c>
      <c r="E30" s="161" t="str">
        <f>E28/E27&amp;" to 1"</f>
        <v>2 to 1</v>
      </c>
      <c r="F30" s="161"/>
      <c r="G30" s="315"/>
      <c r="H30" s="96"/>
    </row>
    <row r="31" spans="1:8" ht="13.5" thickBot="1">
      <c r="A31" s="96"/>
      <c r="B31" s="96"/>
      <c r="C31" s="96"/>
      <c r="D31" s="96"/>
      <c r="E31" s="96"/>
      <c r="F31" s="96"/>
      <c r="G31" s="96"/>
      <c r="H31" s="96"/>
    </row>
    <row r="32" spans="1:8" ht="12.75">
      <c r="A32" s="319" t="s">
        <v>12</v>
      </c>
      <c r="B32" s="260"/>
      <c r="C32" s="260"/>
      <c r="D32" s="260"/>
      <c r="E32" s="72"/>
      <c r="F32" s="172"/>
      <c r="G32" s="96"/>
      <c r="H32" s="1" t="s">
        <v>11</v>
      </c>
    </row>
    <row r="33" spans="1:8" ht="12.75">
      <c r="A33" s="155">
        <v>1</v>
      </c>
      <c r="B33" s="127">
        <v>1</v>
      </c>
      <c r="C33" s="127">
        <v>0.25</v>
      </c>
      <c r="D33" s="82">
        <v>0.25</v>
      </c>
      <c r="E33" s="255">
        <v>0.5</v>
      </c>
      <c r="F33" s="82"/>
      <c r="G33" s="96"/>
      <c r="H33" s="90" t="s">
        <v>13</v>
      </c>
    </row>
    <row r="34" spans="1:8" ht="12.75">
      <c r="A34" s="155">
        <v>2</v>
      </c>
      <c r="B34" s="127">
        <v>0.5</v>
      </c>
      <c r="C34" s="127">
        <v>0.25</v>
      </c>
      <c r="D34" s="82">
        <v>0.5</v>
      </c>
      <c r="E34" s="255">
        <v>1</v>
      </c>
      <c r="F34" s="82"/>
      <c r="G34" s="96"/>
      <c r="H34" s="90" t="s">
        <v>14</v>
      </c>
    </row>
    <row r="35" spans="1:8" ht="12.75">
      <c r="A35" s="155">
        <v>3</v>
      </c>
      <c r="B35" s="127">
        <v>0.25</v>
      </c>
      <c r="C35" s="127">
        <v>0.5</v>
      </c>
      <c r="D35" s="82">
        <v>1</v>
      </c>
      <c r="E35" s="255">
        <v>2</v>
      </c>
      <c r="F35" s="82"/>
      <c r="G35" s="96"/>
      <c r="H35" s="90" t="s">
        <v>15</v>
      </c>
    </row>
    <row r="36" spans="1:8" ht="12.75">
      <c r="A36" s="173"/>
      <c r="B36" s="205"/>
      <c r="C36" s="87">
        <f>SUM(C33:C35)</f>
        <v>1</v>
      </c>
      <c r="D36" s="87">
        <f>D35</f>
        <v>1</v>
      </c>
      <c r="E36" s="88" t="str">
        <f>"Ave. "&amp;ROUND(AVERAGE(E33:E35),2)</f>
        <v>Ave. 1.17</v>
      </c>
      <c r="F36" s="87"/>
      <c r="G36" s="96"/>
      <c r="H36" s="90" t="s">
        <v>16</v>
      </c>
    </row>
    <row r="37" spans="1:8" ht="13.5" thickBot="1">
      <c r="A37" s="262"/>
      <c r="B37" s="263"/>
      <c r="C37" s="160">
        <v>1</v>
      </c>
      <c r="D37" s="160">
        <v>1</v>
      </c>
      <c r="E37" s="160"/>
      <c r="F37" s="160"/>
      <c r="G37" s="96"/>
      <c r="H37" s="96"/>
    </row>
    <row r="38" spans="1:8" ht="13.5" thickBot="1">
      <c r="A38" s="96"/>
      <c r="B38" s="96"/>
      <c r="C38" s="96"/>
      <c r="D38" s="96"/>
      <c r="E38" s="96"/>
      <c r="F38" s="96"/>
      <c r="G38" s="96"/>
      <c r="H38" s="96"/>
    </row>
    <row r="39" spans="1:8" ht="13.5" thickBot="1">
      <c r="A39" s="319" t="s">
        <v>9</v>
      </c>
      <c r="B39" s="260"/>
      <c r="C39" s="260"/>
      <c r="D39" s="260"/>
      <c r="E39" s="72"/>
      <c r="F39" s="172"/>
      <c r="H39" s="96"/>
    </row>
    <row r="40" spans="1:8" ht="13.5" thickTop="1">
      <c r="A40" s="155">
        <v>0</v>
      </c>
      <c r="B40" s="127">
        <v>1</v>
      </c>
      <c r="C40" s="127">
        <v>0</v>
      </c>
      <c r="D40" s="127">
        <v>0</v>
      </c>
      <c r="E40" s="255">
        <v>0</v>
      </c>
      <c r="F40" s="207"/>
      <c r="H40" s="322"/>
    </row>
    <row r="41" spans="1:8" ht="12.75">
      <c r="A41" s="155">
        <v>1</v>
      </c>
      <c r="B41" s="127">
        <v>0.75</v>
      </c>
      <c r="C41" s="127">
        <v>0.5</v>
      </c>
      <c r="D41" s="82">
        <f>SUM(C41:C$70)</f>
        <v>9</v>
      </c>
      <c r="E41" s="255">
        <v>0.6666</v>
      </c>
      <c r="F41" s="82"/>
      <c r="H41" s="253" t="s">
        <v>133</v>
      </c>
    </row>
    <row r="42" spans="1:8" ht="12.75">
      <c r="A42" s="155">
        <v>2</v>
      </c>
      <c r="B42" s="127">
        <v>0.5</v>
      </c>
      <c r="C42" s="127">
        <v>0.333</v>
      </c>
      <c r="D42" s="82">
        <f>SUM(C42:C$70)</f>
        <v>8.5</v>
      </c>
      <c r="E42" s="255">
        <v>1.333</v>
      </c>
      <c r="F42" s="82"/>
      <c r="H42" s="323" t="s">
        <v>38</v>
      </c>
    </row>
    <row r="43" spans="1:8" ht="12.75">
      <c r="A43" s="155">
        <v>3</v>
      </c>
      <c r="B43" s="127">
        <v>0.25</v>
      </c>
      <c r="C43" s="127">
        <v>0.167</v>
      </c>
      <c r="D43" s="82">
        <f>SUM(C43:C$70)</f>
        <v>8.167</v>
      </c>
      <c r="E43" s="255">
        <v>2</v>
      </c>
      <c r="F43" s="82"/>
      <c r="H43" s="253" t="s">
        <v>39</v>
      </c>
    </row>
    <row r="44" spans="1:8" ht="12.75">
      <c r="A44" s="173"/>
      <c r="B44" s="205"/>
      <c r="C44" s="87">
        <f>SUM(C41:C43)</f>
        <v>1</v>
      </c>
      <c r="D44" s="87">
        <f>D43</f>
        <v>8.167</v>
      </c>
      <c r="E44" s="261">
        <f>AVERAGE(E40:E43)</f>
        <v>0.9999</v>
      </c>
      <c r="F44" s="87"/>
      <c r="H44" s="253" t="s">
        <v>135</v>
      </c>
    </row>
    <row r="45" spans="1:8" ht="13.5" thickBot="1">
      <c r="A45" s="262"/>
      <c r="B45" s="263"/>
      <c r="C45" s="160">
        <v>1</v>
      </c>
      <c r="D45" s="160">
        <v>1</v>
      </c>
      <c r="E45" s="160"/>
      <c r="F45" s="160"/>
      <c r="H45" s="324" t="s">
        <v>108</v>
      </c>
    </row>
    <row r="46" ht="13.5" thickBot="1">
      <c r="H46" s="96"/>
    </row>
    <row r="47" spans="1:8" ht="13.5" thickTop="1">
      <c r="A47" s="319" t="s">
        <v>8</v>
      </c>
      <c r="B47" s="195"/>
      <c r="C47" s="171"/>
      <c r="D47" s="172"/>
      <c r="E47" s="172"/>
      <c r="F47" s="172"/>
      <c r="H47" s="322" t="s">
        <v>4</v>
      </c>
    </row>
    <row r="48" spans="1:8" ht="12.75">
      <c r="A48" s="155">
        <v>0</v>
      </c>
      <c r="B48" s="127">
        <v>1</v>
      </c>
      <c r="C48" s="127">
        <v>0</v>
      </c>
      <c r="D48" s="82">
        <v>0</v>
      </c>
      <c r="E48" s="255">
        <v>0</v>
      </c>
      <c r="F48" s="207"/>
      <c r="H48" s="253" t="s">
        <v>136</v>
      </c>
    </row>
    <row r="49" spans="1:8" ht="12.75">
      <c r="A49" s="155">
        <v>1</v>
      </c>
      <c r="B49" s="127">
        <v>0.8</v>
      </c>
      <c r="C49" s="127">
        <v>0.4</v>
      </c>
      <c r="D49" s="82">
        <f>C49</f>
        <v>0.4</v>
      </c>
      <c r="E49" s="255">
        <v>0.5</v>
      </c>
      <c r="F49" s="82"/>
      <c r="H49" s="323" t="s">
        <v>140</v>
      </c>
    </row>
    <row r="50" spans="1:8" ht="12.75">
      <c r="A50" s="155">
        <v>2</v>
      </c>
      <c r="B50" s="127">
        <v>0.6</v>
      </c>
      <c r="C50" s="127">
        <v>0.3</v>
      </c>
      <c r="D50" s="82">
        <f>SUM(C50:C$92)</f>
        <v>5.6</v>
      </c>
      <c r="E50" s="255">
        <v>1</v>
      </c>
      <c r="F50" s="82"/>
      <c r="H50" s="253" t="s">
        <v>144</v>
      </c>
    </row>
    <row r="51" spans="1:8" ht="12.75">
      <c r="A51" s="155">
        <v>3</v>
      </c>
      <c r="B51" s="127">
        <v>0.4</v>
      </c>
      <c r="C51" s="127">
        <v>0.2</v>
      </c>
      <c r="D51" s="82">
        <f>SUM(C51:C$92)</f>
        <v>5.3</v>
      </c>
      <c r="E51" s="255">
        <v>1.5</v>
      </c>
      <c r="F51" s="82"/>
      <c r="H51" s="253" t="s">
        <v>142</v>
      </c>
    </row>
    <row r="52" spans="1:8" ht="12.75">
      <c r="A52" s="155">
        <v>4</v>
      </c>
      <c r="B52" s="127">
        <v>0.2</v>
      </c>
      <c r="C52" s="127">
        <v>0.1</v>
      </c>
      <c r="D52" s="82">
        <f>SUM(C52:C$92)</f>
        <v>5.1</v>
      </c>
      <c r="E52" s="255">
        <v>2</v>
      </c>
      <c r="F52" s="82"/>
      <c r="H52" s="253" t="s">
        <v>138</v>
      </c>
    </row>
    <row r="53" spans="1:8" ht="13.5" thickBot="1">
      <c r="A53" s="173"/>
      <c r="B53" s="205"/>
      <c r="C53" s="87">
        <f>SUM(C49:C52)</f>
        <v>0.9999999999999999</v>
      </c>
      <c r="D53" s="87">
        <f>D52</f>
        <v>5.1</v>
      </c>
      <c r="E53" s="256" t="s">
        <v>34</v>
      </c>
      <c r="F53" s="87"/>
      <c r="H53" s="324" t="s">
        <v>108</v>
      </c>
    </row>
    <row r="54" spans="1:8" ht="15" thickBot="1" thickTop="1">
      <c r="A54" s="174"/>
      <c r="B54" s="206"/>
      <c r="C54" s="160">
        <v>1</v>
      </c>
      <c r="D54" s="160">
        <v>1</v>
      </c>
      <c r="E54" s="160"/>
      <c r="F54" s="160"/>
      <c r="H54" s="96"/>
    </row>
    <row r="55" spans="1:8" ht="12.75">
      <c r="A55" t="s">
        <v>36</v>
      </c>
      <c r="C55" s="61"/>
      <c r="D55" s="61"/>
      <c r="E55" s="61"/>
      <c r="F55" s="61"/>
      <c r="H55" s="96"/>
    </row>
    <row r="56" spans="3:8" ht="12.75">
      <c r="C56" s="61"/>
      <c r="D56" s="61"/>
      <c r="E56" s="61"/>
      <c r="F56" s="61"/>
      <c r="H56" s="96"/>
    </row>
    <row r="57" spans="3:8" ht="13.5" thickBot="1">
      <c r="C57" s="61"/>
      <c r="D57" s="61"/>
      <c r="E57" s="61"/>
      <c r="F57" s="61"/>
      <c r="H57" s="96"/>
    </row>
    <row r="58" spans="1:8" ht="12.75">
      <c r="A58" s="319" t="s">
        <v>7</v>
      </c>
      <c r="B58" s="195"/>
      <c r="C58" s="171"/>
      <c r="D58" s="172"/>
      <c r="E58" s="172"/>
      <c r="F58" s="172"/>
      <c r="H58" s="325" t="s">
        <v>30</v>
      </c>
    </row>
    <row r="59" spans="1:8" ht="12.75">
      <c r="A59" s="155">
        <v>0</v>
      </c>
      <c r="B59" s="127">
        <v>1</v>
      </c>
      <c r="C59" s="127">
        <v>0</v>
      </c>
      <c r="D59" s="82">
        <v>0</v>
      </c>
      <c r="E59" s="255">
        <v>0</v>
      </c>
      <c r="F59" s="207"/>
      <c r="H59" s="247" t="s">
        <v>139</v>
      </c>
    </row>
    <row r="60" spans="1:8" ht="12.75">
      <c r="A60" s="155">
        <v>1</v>
      </c>
      <c r="B60" s="127">
        <v>0.9</v>
      </c>
      <c r="C60" s="127">
        <v>0.4</v>
      </c>
      <c r="D60" s="82">
        <f>C60</f>
        <v>0.4</v>
      </c>
      <c r="E60" s="255">
        <v>0.5</v>
      </c>
      <c r="F60" s="82"/>
      <c r="H60" s="326" t="s">
        <v>140</v>
      </c>
    </row>
    <row r="61" spans="1:8" ht="12.75">
      <c r="A61" s="155">
        <v>2</v>
      </c>
      <c r="B61" s="127">
        <v>0.7</v>
      </c>
      <c r="C61" s="127">
        <v>0.3</v>
      </c>
      <c r="D61" s="82">
        <v>0.7</v>
      </c>
      <c r="E61" s="255">
        <v>1</v>
      </c>
      <c r="F61" s="82"/>
      <c r="H61" s="247" t="s">
        <v>141</v>
      </c>
    </row>
    <row r="62" spans="1:8" ht="12.75">
      <c r="A62" s="155">
        <v>3</v>
      </c>
      <c r="B62" s="127">
        <v>0.3</v>
      </c>
      <c r="C62" s="127">
        <v>0.2</v>
      </c>
      <c r="D62" s="82">
        <v>0.9</v>
      </c>
      <c r="E62" s="255">
        <v>1.5</v>
      </c>
      <c r="F62" s="82"/>
      <c r="H62" s="247" t="s">
        <v>142</v>
      </c>
    </row>
    <row r="63" spans="1:8" ht="12.75">
      <c r="A63" s="155">
        <v>4</v>
      </c>
      <c r="B63" s="127">
        <v>0.1</v>
      </c>
      <c r="C63" s="127">
        <v>0.1</v>
      </c>
      <c r="D63" s="82">
        <v>1</v>
      </c>
      <c r="E63" s="255">
        <v>2</v>
      </c>
      <c r="F63" s="82"/>
      <c r="H63" s="247" t="s">
        <v>143</v>
      </c>
    </row>
    <row r="64" spans="1:8" ht="12.75">
      <c r="A64" s="173"/>
      <c r="B64" s="205"/>
      <c r="C64" s="87">
        <f>SUM(C60:C63)</f>
        <v>0.9999999999999999</v>
      </c>
      <c r="D64" s="87">
        <f>D63</f>
        <v>1</v>
      </c>
      <c r="E64" s="256" t="s">
        <v>34</v>
      </c>
      <c r="F64" s="87"/>
      <c r="H64" s="247" t="s">
        <v>145</v>
      </c>
    </row>
    <row r="65" spans="1:8" ht="13.5" thickBot="1">
      <c r="A65" s="174"/>
      <c r="B65" s="206"/>
      <c r="C65" s="160">
        <v>1</v>
      </c>
      <c r="D65" s="160">
        <v>1</v>
      </c>
      <c r="E65" s="160"/>
      <c r="F65" s="160"/>
      <c r="H65" s="321" t="s">
        <v>108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P164"/>
  <sheetViews>
    <sheetView zoomScale="125" zoomScaleNormal="125" workbookViewId="0" topLeftCell="A40">
      <selection activeCell="B122" sqref="B122:I164"/>
    </sheetView>
  </sheetViews>
  <sheetFormatPr defaultColWidth="11.00390625" defaultRowHeight="12.75"/>
  <cols>
    <col min="1" max="1" width="1.75390625" style="0" customWidth="1"/>
    <col min="2" max="3" width="7.125" style="0" customWidth="1"/>
    <col min="4" max="4" width="8.875" style="0" customWidth="1"/>
    <col min="8" max="8" width="16.125" style="0" customWidth="1"/>
    <col min="9" max="9" width="9.25390625" style="0" customWidth="1"/>
    <col min="10" max="10" width="7.75390625" style="0" customWidth="1"/>
    <col min="16" max="16" width="15.125" style="0" customWidth="1"/>
  </cols>
  <sheetData>
    <row r="1" spans="5:15" ht="12.75">
      <c r="E1" s="52"/>
      <c r="F1" s="234"/>
      <c r="G1" s="234"/>
      <c r="H1" s="235"/>
      <c r="I1" s="235"/>
      <c r="J1" s="234"/>
      <c r="K1" s="234"/>
      <c r="L1" s="234"/>
      <c r="M1" s="234"/>
      <c r="N1" s="235"/>
      <c r="O1" s="235"/>
    </row>
    <row r="2" spans="5:15" ht="12.75">
      <c r="E2" s="52"/>
      <c r="F2" s="234"/>
      <c r="G2" s="234"/>
      <c r="H2" s="235"/>
      <c r="I2" s="235"/>
      <c r="J2" s="234"/>
      <c r="K2" s="234"/>
      <c r="L2" s="234"/>
      <c r="M2" s="234"/>
      <c r="N2" s="235"/>
      <c r="O2" s="235"/>
    </row>
    <row r="3" spans="5:15" ht="12.75">
      <c r="E3" s="36"/>
      <c r="F3" s="236"/>
      <c r="G3" s="236"/>
      <c r="H3" s="235"/>
      <c r="I3" s="235"/>
      <c r="J3" s="236"/>
      <c r="K3" s="236"/>
      <c r="L3" s="236"/>
      <c r="N3" s="235"/>
      <c r="O3" s="45"/>
    </row>
    <row r="4" spans="5:15" ht="12.75">
      <c r="E4" s="114"/>
      <c r="F4" s="237"/>
      <c r="G4" s="237"/>
      <c r="H4" s="235"/>
      <c r="I4" s="235"/>
      <c r="J4" s="233" t="s">
        <v>69</v>
      </c>
      <c r="K4" s="237"/>
      <c r="L4" s="237"/>
      <c r="N4" s="239"/>
      <c r="O4" s="240"/>
    </row>
    <row r="5" spans="5:15" ht="12.75">
      <c r="E5" s="90"/>
      <c r="F5" s="241"/>
      <c r="G5" s="241"/>
      <c r="H5" s="235"/>
      <c r="I5" s="235"/>
      <c r="J5" s="238" t="s">
        <v>68</v>
      </c>
      <c r="K5" s="241"/>
      <c r="L5" s="241"/>
      <c r="N5" s="241"/>
      <c r="O5" s="241"/>
    </row>
    <row r="6" spans="5:15" ht="12.75">
      <c r="E6" s="96"/>
      <c r="F6" s="239"/>
      <c r="G6" s="239"/>
      <c r="H6" s="235"/>
      <c r="I6" s="235"/>
      <c r="J6" s="241"/>
      <c r="K6" s="239"/>
      <c r="L6" s="239"/>
      <c r="N6" s="239"/>
      <c r="O6" s="239"/>
    </row>
    <row r="7" spans="5:15" ht="12.75">
      <c r="E7" s="96"/>
      <c r="F7" s="239"/>
      <c r="G7" s="239"/>
      <c r="H7" s="235"/>
      <c r="I7" s="235"/>
      <c r="J7" s="239" t="s">
        <v>36</v>
      </c>
      <c r="K7" s="239"/>
      <c r="L7" s="239"/>
      <c r="M7" s="239"/>
      <c r="N7" s="239"/>
      <c r="O7" s="239"/>
    </row>
    <row r="8" spans="5:15" ht="12.75">
      <c r="E8" s="96"/>
      <c r="F8" s="239"/>
      <c r="G8" s="239"/>
      <c r="H8" s="235"/>
      <c r="I8" s="235"/>
      <c r="J8" s="239"/>
      <c r="K8" s="239"/>
      <c r="L8" s="239"/>
      <c r="M8" s="239"/>
      <c r="N8" s="239"/>
      <c r="O8" s="239"/>
    </row>
    <row r="9" spans="5:15" ht="12.75">
      <c r="E9" s="96"/>
      <c r="F9" s="239"/>
      <c r="G9" s="239"/>
      <c r="H9" s="235"/>
      <c r="I9" s="235"/>
      <c r="J9" s="239"/>
      <c r="K9" s="239"/>
      <c r="L9" s="239"/>
      <c r="M9" s="239"/>
      <c r="N9" s="239"/>
      <c r="O9" s="239"/>
    </row>
    <row r="10" spans="2:15" ht="13.5" thickBot="1">
      <c r="B10" s="96"/>
      <c r="C10" s="96"/>
      <c r="D10" s="96"/>
      <c r="E10" s="96"/>
      <c r="F10" s="239"/>
      <c r="G10" s="239"/>
      <c r="H10" s="235"/>
      <c r="I10" s="235"/>
      <c r="J10" s="239"/>
      <c r="K10" s="239"/>
      <c r="L10" s="239"/>
      <c r="M10" s="239"/>
      <c r="N10" s="239"/>
      <c r="O10" s="239"/>
    </row>
    <row r="11" spans="2:15" ht="12.75">
      <c r="B11" s="264" t="s">
        <v>40</v>
      </c>
      <c r="C11" s="265"/>
      <c r="D11" s="266"/>
      <c r="E11" s="266"/>
      <c r="F11" s="266"/>
      <c r="G11" s="266"/>
      <c r="J11" s="130"/>
      <c r="K11" s="130"/>
      <c r="L11" s="130"/>
      <c r="M11" s="130"/>
      <c r="N11" s="130"/>
      <c r="O11" s="131"/>
    </row>
    <row r="12" spans="2:15" ht="12.75">
      <c r="B12" s="267" t="s">
        <v>23</v>
      </c>
      <c r="C12" s="268"/>
      <c r="D12" s="269"/>
      <c r="E12" s="269"/>
      <c r="F12" s="269"/>
      <c r="G12" s="269"/>
      <c r="J12" s="9"/>
      <c r="K12" s="9"/>
      <c r="L12" s="9"/>
      <c r="M12" s="9"/>
      <c r="N12" s="9"/>
      <c r="O12" s="182"/>
    </row>
    <row r="13" spans="2:15" ht="12.75">
      <c r="B13" s="270" t="s">
        <v>44</v>
      </c>
      <c r="C13" s="271"/>
      <c r="D13" s="272"/>
      <c r="E13" s="272"/>
      <c r="F13" s="272"/>
      <c r="G13" s="272"/>
      <c r="J13" s="97"/>
      <c r="K13" s="97"/>
      <c r="L13" s="97"/>
      <c r="M13" s="97"/>
      <c r="N13" s="97"/>
      <c r="O13" s="132"/>
    </row>
    <row r="14" spans="2:12" ht="12.75">
      <c r="B14" s="273"/>
      <c r="C14" s="274"/>
      <c r="D14" s="274" t="s">
        <v>127</v>
      </c>
      <c r="E14" s="274" t="s">
        <v>124</v>
      </c>
      <c r="F14" s="274" t="s">
        <v>124</v>
      </c>
      <c r="G14" s="275"/>
      <c r="H14" s="134"/>
      <c r="I14" s="98"/>
      <c r="J14" s="98"/>
      <c r="K14" s="133"/>
      <c r="L14" s="98"/>
    </row>
    <row r="15" spans="2:12" ht="12.75">
      <c r="B15" s="276" t="s">
        <v>123</v>
      </c>
      <c r="C15" s="277"/>
      <c r="D15" s="278" t="s">
        <v>126</v>
      </c>
      <c r="E15" s="277" t="s">
        <v>125</v>
      </c>
      <c r="F15" s="279" t="s">
        <v>122</v>
      </c>
      <c r="G15" s="280" t="s">
        <v>122</v>
      </c>
      <c r="H15" s="136"/>
      <c r="I15" s="257"/>
      <c r="J15" s="102"/>
      <c r="K15" s="223"/>
      <c r="L15" s="101"/>
    </row>
    <row r="16" spans="2:12" ht="12.75">
      <c r="B16" s="281"/>
      <c r="C16" s="282"/>
      <c r="D16" s="282" t="s">
        <v>128</v>
      </c>
      <c r="E16" s="282" t="s">
        <v>128</v>
      </c>
      <c r="F16" s="283" t="s">
        <v>73</v>
      </c>
      <c r="G16" s="284" t="s">
        <v>93</v>
      </c>
      <c r="H16" s="222" t="s">
        <v>87</v>
      </c>
      <c r="I16" s="301"/>
      <c r="J16" s="105"/>
      <c r="K16" s="224"/>
      <c r="L16" s="104"/>
    </row>
    <row r="17" spans="2:12" ht="12.75">
      <c r="B17" s="276">
        <v>1</v>
      </c>
      <c r="C17" s="277"/>
      <c r="D17" s="285">
        <v>1</v>
      </c>
      <c r="E17" s="286">
        <f>D17</f>
        <v>1</v>
      </c>
      <c r="F17" s="287">
        <v>1</v>
      </c>
      <c r="G17" s="269">
        <f>D17*F17</f>
        <v>1</v>
      </c>
      <c r="H17" s="189" t="s">
        <v>145</v>
      </c>
      <c r="I17" s="189"/>
      <c r="J17" s="108"/>
      <c r="K17" s="209"/>
      <c r="L17" s="108"/>
    </row>
    <row r="18" spans="2:12" ht="12.75">
      <c r="B18" s="288"/>
      <c r="C18" s="289"/>
      <c r="D18" s="290">
        <f>SUM(D16:D17)</f>
        <v>1</v>
      </c>
      <c r="E18" s="290">
        <f>E17</f>
        <v>1</v>
      </c>
      <c r="F18" s="291" t="str">
        <f>"Ave. "&amp;AVERAGE(F17:F17)</f>
        <v>Ave. 1</v>
      </c>
      <c r="G18" s="290">
        <f>SUM(G17:G17)</f>
        <v>1</v>
      </c>
      <c r="H18" t="s">
        <v>108</v>
      </c>
      <c r="I18" s="96"/>
      <c r="J18" s="110"/>
      <c r="K18" s="219"/>
      <c r="L18" s="110"/>
    </row>
    <row r="19" spans="2:12" ht="13.5" thickBot="1">
      <c r="B19" s="292"/>
      <c r="C19" s="293"/>
      <c r="D19" s="294">
        <v>1</v>
      </c>
      <c r="E19" s="294">
        <v>1</v>
      </c>
      <c r="F19" s="295"/>
      <c r="G19" s="294">
        <v>1</v>
      </c>
      <c r="I19" s="96"/>
      <c r="J19" s="143"/>
      <c r="K19" s="211"/>
      <c r="L19" s="143"/>
    </row>
    <row r="20" spans="2:15" ht="13.5" thickBot="1">
      <c r="B20" s="96"/>
      <c r="C20" s="96"/>
      <c r="D20" s="96"/>
      <c r="E20" s="96"/>
      <c r="F20" s="96"/>
      <c r="G20" s="96"/>
      <c r="I20" s="96"/>
      <c r="J20" s="96"/>
      <c r="K20" s="225"/>
      <c r="L20" s="90"/>
      <c r="M20" s="96"/>
      <c r="N20" s="96"/>
      <c r="O20" s="96"/>
    </row>
    <row r="21" spans="2:15" ht="12.75">
      <c r="B21" s="264" t="s">
        <v>41</v>
      </c>
      <c r="C21" s="265"/>
      <c r="D21" s="266"/>
      <c r="E21" s="266"/>
      <c r="F21" s="266" t="s">
        <v>65</v>
      </c>
      <c r="G21" s="266"/>
      <c r="H21" s="1" t="s">
        <v>109</v>
      </c>
      <c r="I21" s="301"/>
      <c r="J21" s="130"/>
      <c r="K21" s="226"/>
      <c r="L21" s="130"/>
      <c r="M21" s="130"/>
      <c r="N21" s="130"/>
      <c r="O21" s="131"/>
    </row>
    <row r="22" spans="2:15" ht="12.75">
      <c r="B22" s="267" t="s">
        <v>24</v>
      </c>
      <c r="C22" s="268"/>
      <c r="D22" s="269"/>
      <c r="E22" s="269"/>
      <c r="F22" s="269"/>
      <c r="G22" s="269"/>
      <c r="I22" s="96"/>
      <c r="J22" s="9"/>
      <c r="K22" s="227"/>
      <c r="L22" s="9"/>
      <c r="M22" s="9"/>
      <c r="N22" s="9"/>
      <c r="O22" s="182"/>
    </row>
    <row r="23" spans="2:15" ht="12.75">
      <c r="B23" s="296" t="s">
        <v>43</v>
      </c>
      <c r="C23" s="297"/>
      <c r="D23" s="268"/>
      <c r="E23" s="268"/>
      <c r="F23" s="268"/>
      <c r="G23" s="268"/>
      <c r="H23" s="1" t="s">
        <v>106</v>
      </c>
      <c r="I23" s="301"/>
      <c r="J23" s="112"/>
      <c r="K23" s="228"/>
      <c r="L23" s="112"/>
      <c r="M23" s="112"/>
      <c r="N23" s="112"/>
      <c r="O23" s="147"/>
    </row>
    <row r="24" spans="2:15" ht="12.75">
      <c r="B24" s="270" t="s">
        <v>45</v>
      </c>
      <c r="C24" s="271"/>
      <c r="D24" s="272"/>
      <c r="E24" s="272"/>
      <c r="F24" s="272"/>
      <c r="G24" s="272"/>
      <c r="H24" s="1" t="s">
        <v>107</v>
      </c>
      <c r="I24" s="301"/>
      <c r="J24" s="97"/>
      <c r="K24" s="97"/>
      <c r="L24" s="97"/>
      <c r="M24" s="97"/>
      <c r="N24" s="97"/>
      <c r="O24" s="132"/>
    </row>
    <row r="25" spans="2:15" ht="12.75">
      <c r="B25" s="273"/>
      <c r="C25" s="274"/>
      <c r="D25" s="274" t="s">
        <v>127</v>
      </c>
      <c r="E25" s="274" t="s">
        <v>124</v>
      </c>
      <c r="F25" s="274" t="s">
        <v>124</v>
      </c>
      <c r="G25" s="274"/>
      <c r="H25" s="242" t="s">
        <v>88</v>
      </c>
      <c r="I25" s="118"/>
      <c r="J25" s="98"/>
      <c r="K25" s="133"/>
      <c r="L25" s="98"/>
      <c r="M25" s="98" t="s">
        <v>124</v>
      </c>
      <c r="N25" s="99"/>
      <c r="O25" s="134"/>
    </row>
    <row r="26" spans="2:15" ht="12.75">
      <c r="B26" s="276" t="s">
        <v>123</v>
      </c>
      <c r="C26" s="277"/>
      <c r="D26" s="278" t="s">
        <v>126</v>
      </c>
      <c r="E26" s="277" t="s">
        <v>125</v>
      </c>
      <c r="F26" s="279" t="s">
        <v>122</v>
      </c>
      <c r="G26" s="279"/>
      <c r="H26" s="242" t="s">
        <v>89</v>
      </c>
      <c r="I26" s="118"/>
      <c r="J26" s="102"/>
      <c r="K26" s="223"/>
      <c r="L26" s="101"/>
      <c r="M26" s="102" t="s">
        <v>122</v>
      </c>
      <c r="N26" s="103" t="s">
        <v>122</v>
      </c>
      <c r="O26" s="136"/>
    </row>
    <row r="27" spans="2:15" ht="12.75">
      <c r="B27" s="281"/>
      <c r="C27" s="282"/>
      <c r="D27" s="282" t="s">
        <v>128</v>
      </c>
      <c r="E27" s="282" t="s">
        <v>128</v>
      </c>
      <c r="F27" s="283" t="s">
        <v>73</v>
      </c>
      <c r="G27" s="283"/>
      <c r="H27" s="243" t="s">
        <v>145</v>
      </c>
      <c r="I27" s="243"/>
      <c r="J27" s="105"/>
      <c r="K27" s="224"/>
      <c r="L27" s="104"/>
      <c r="M27" s="105" t="s">
        <v>73</v>
      </c>
      <c r="N27" s="106" t="s">
        <v>129</v>
      </c>
      <c r="O27" s="138"/>
    </row>
    <row r="28" spans="2:15" ht="12.75">
      <c r="B28" s="276">
        <v>1</v>
      </c>
      <c r="C28" s="277"/>
      <c r="D28" s="285">
        <v>0.5</v>
      </c>
      <c r="E28" s="286">
        <f>D28</f>
        <v>0.5</v>
      </c>
      <c r="F28" s="286"/>
      <c r="G28" s="286"/>
      <c r="H28" t="s">
        <v>108</v>
      </c>
      <c r="I28" s="96"/>
      <c r="J28" s="108"/>
      <c r="K28" s="209"/>
      <c r="L28" s="108"/>
      <c r="M28" s="119">
        <v>1</v>
      </c>
      <c r="N28" s="120">
        <f>D28*M28</f>
        <v>0.5</v>
      </c>
      <c r="O28" s="139">
        <f>M28*D28</f>
        <v>0.5</v>
      </c>
    </row>
    <row r="29" spans="2:15" ht="12.75">
      <c r="B29" s="276">
        <v>2</v>
      </c>
      <c r="C29" s="277"/>
      <c r="D29" s="298">
        <v>0.5</v>
      </c>
      <c r="E29" s="286">
        <f>SUM(D28:D29)</f>
        <v>1</v>
      </c>
      <c r="F29" s="286"/>
      <c r="G29" s="286"/>
      <c r="I29" s="96"/>
      <c r="J29" s="108"/>
      <c r="K29" s="209"/>
      <c r="L29" s="108"/>
      <c r="M29" s="121">
        <f>2*M28</f>
        <v>2</v>
      </c>
      <c r="N29" s="120">
        <f>D29*M29</f>
        <v>1</v>
      </c>
      <c r="O29" s="139">
        <f>M28*D29</f>
        <v>0.5</v>
      </c>
    </row>
    <row r="30" spans="2:15" ht="12.75">
      <c r="B30" s="288"/>
      <c r="C30" s="289"/>
      <c r="D30" s="299">
        <f>SUM(D27:D29)</f>
        <v>1</v>
      </c>
      <c r="E30" s="299">
        <f>E29</f>
        <v>1</v>
      </c>
      <c r="F30" s="299"/>
      <c r="G30" s="299"/>
      <c r="H30" t="s">
        <v>28</v>
      </c>
      <c r="I30" s="96"/>
      <c r="J30" s="116"/>
      <c r="K30" s="210"/>
      <c r="L30" s="116"/>
      <c r="M30" s="122" t="str">
        <f>"Ave. "&amp;AVERAGE(M28:M29)</f>
        <v>Ave. 1.5</v>
      </c>
      <c r="N30" s="123">
        <f>SUM(N28:N29)</f>
        <v>1.5</v>
      </c>
      <c r="O30" s="141">
        <f>SUM(O28:O28)</f>
        <v>0.5</v>
      </c>
    </row>
    <row r="31" spans="2:15" ht="13.5" thickBot="1">
      <c r="B31" s="292"/>
      <c r="C31" s="293"/>
      <c r="D31" s="294">
        <v>1</v>
      </c>
      <c r="E31" s="294">
        <v>1</v>
      </c>
      <c r="F31" s="294"/>
      <c r="G31" s="294"/>
      <c r="H31" t="s">
        <v>29</v>
      </c>
      <c r="I31" s="96"/>
      <c r="J31" s="143"/>
      <c r="K31" s="211"/>
      <c r="L31" s="143"/>
      <c r="M31" s="144"/>
      <c r="N31" s="143">
        <v>1</v>
      </c>
      <c r="O31" s="145"/>
    </row>
    <row r="32" spans="2:15" ht="13.5" thickBot="1">
      <c r="B32" s="96"/>
      <c r="C32" s="96"/>
      <c r="D32" s="96"/>
      <c r="E32" s="96"/>
      <c r="F32" s="96"/>
      <c r="G32" s="96"/>
      <c r="I32" s="96"/>
      <c r="J32" s="96"/>
      <c r="K32" s="96"/>
      <c r="L32" s="96"/>
      <c r="M32" s="96"/>
      <c r="N32" s="96"/>
      <c r="O32" s="96"/>
    </row>
    <row r="33" spans="2:15" ht="13.5" thickBot="1">
      <c r="B33" s="148" t="s">
        <v>42</v>
      </c>
      <c r="C33" s="195"/>
      <c r="D33" s="149"/>
      <c r="E33" s="149"/>
      <c r="F33" s="149"/>
      <c r="G33" s="94"/>
      <c r="I33" s="96"/>
      <c r="J33" s="96"/>
      <c r="K33" s="96"/>
      <c r="L33" s="96"/>
      <c r="M33" s="96"/>
      <c r="N33" s="96"/>
      <c r="O33" s="96"/>
    </row>
    <row r="34" spans="2:15" ht="12.75">
      <c r="B34" s="151" t="s">
        <v>94</v>
      </c>
      <c r="C34" s="196"/>
      <c r="D34" s="94"/>
      <c r="E34" s="94"/>
      <c r="F34" s="94"/>
      <c r="G34" s="94"/>
      <c r="I34" s="96"/>
      <c r="J34" s="94"/>
      <c r="K34" s="94"/>
      <c r="L34" s="212"/>
      <c r="M34" s="149"/>
      <c r="N34" s="149"/>
      <c r="O34" s="150"/>
    </row>
    <row r="35" spans="2:15" ht="12.75">
      <c r="B35" s="151" t="s">
        <v>17</v>
      </c>
      <c r="C35" s="196"/>
      <c r="D35" s="91"/>
      <c r="E35" s="92"/>
      <c r="F35" s="92"/>
      <c r="G35" s="92"/>
      <c r="I35" s="96"/>
      <c r="J35" s="92"/>
      <c r="K35" s="92"/>
      <c r="L35" s="213"/>
      <c r="M35" s="93"/>
      <c r="N35" s="94"/>
      <c r="O35" s="152"/>
    </row>
    <row r="36" spans="2:15" ht="12.75">
      <c r="B36" s="153" t="s">
        <v>46</v>
      </c>
      <c r="C36" s="197"/>
      <c r="D36" s="95"/>
      <c r="E36" s="95"/>
      <c r="F36" s="95"/>
      <c r="G36" s="95"/>
      <c r="I36" s="96"/>
      <c r="J36" s="95"/>
      <c r="K36" s="95"/>
      <c r="L36" s="95"/>
      <c r="M36" s="95"/>
      <c r="N36" s="95"/>
      <c r="O36" s="95"/>
    </row>
    <row r="37" spans="2:15" ht="12.75">
      <c r="B37" s="154"/>
      <c r="C37" s="72" t="s">
        <v>74</v>
      </c>
      <c r="D37" s="72" t="s">
        <v>127</v>
      </c>
      <c r="E37" s="72" t="s">
        <v>124</v>
      </c>
      <c r="F37" s="72" t="s">
        <v>124</v>
      </c>
      <c r="G37" s="72"/>
      <c r="I37" s="96"/>
      <c r="J37" s="72"/>
      <c r="K37" s="154"/>
      <c r="L37" s="72" t="s">
        <v>124</v>
      </c>
      <c r="M37" s="72" t="s">
        <v>124</v>
      </c>
      <c r="N37" s="73"/>
      <c r="O37" s="72"/>
    </row>
    <row r="38" spans="2:15" ht="13.5" thickBot="1">
      <c r="B38" s="155" t="s">
        <v>123</v>
      </c>
      <c r="C38" s="75" t="s">
        <v>35</v>
      </c>
      <c r="D38" s="74" t="s">
        <v>126</v>
      </c>
      <c r="E38" s="75" t="s">
        <v>125</v>
      </c>
      <c r="F38" s="76" t="s">
        <v>122</v>
      </c>
      <c r="G38" s="76"/>
      <c r="I38" s="96"/>
      <c r="J38" s="76"/>
      <c r="K38" s="217"/>
      <c r="L38" s="75" t="s">
        <v>125</v>
      </c>
      <c r="M38" s="76" t="s">
        <v>122</v>
      </c>
      <c r="N38" s="77" t="s">
        <v>122</v>
      </c>
      <c r="O38" s="207"/>
    </row>
    <row r="39" spans="2:15" ht="12.75">
      <c r="B39" s="156"/>
      <c r="C39" s="78" t="s">
        <v>37</v>
      </c>
      <c r="D39" s="78" t="s">
        <v>128</v>
      </c>
      <c r="E39" s="78" t="s">
        <v>128</v>
      </c>
      <c r="F39" s="79" t="s">
        <v>73</v>
      </c>
      <c r="G39" s="79"/>
      <c r="H39" s="244"/>
      <c r="I39" s="90"/>
      <c r="J39" s="79"/>
      <c r="K39" s="218"/>
      <c r="L39" s="78" t="s">
        <v>128</v>
      </c>
      <c r="M39" s="79" t="s">
        <v>73</v>
      </c>
      <c r="N39" s="80" t="s">
        <v>129</v>
      </c>
      <c r="O39" s="79"/>
    </row>
    <row r="40" spans="2:15" ht="12.75">
      <c r="B40" s="155">
        <v>0</v>
      </c>
      <c r="C40" s="127">
        <v>1</v>
      </c>
      <c r="D40" s="85">
        <v>0.33</v>
      </c>
      <c r="E40" s="82">
        <f>D40</f>
        <v>0.33</v>
      </c>
      <c r="F40" s="83">
        <v>0</v>
      </c>
      <c r="G40" s="83"/>
      <c r="H40" s="245" t="s">
        <v>90</v>
      </c>
      <c r="I40" s="300"/>
      <c r="J40" s="83"/>
      <c r="K40" s="229"/>
      <c r="L40" s="85">
        <v>0.33</v>
      </c>
      <c r="M40" s="207">
        <v>0</v>
      </c>
      <c r="N40" s="77"/>
      <c r="O40" s="207"/>
    </row>
    <row r="41" spans="2:15" ht="12.75">
      <c r="B41" s="155">
        <v>1</v>
      </c>
      <c r="C41" s="127">
        <v>0.67</v>
      </c>
      <c r="D41" s="81">
        <v>0.67</v>
      </c>
      <c r="E41" s="82">
        <f>D41</f>
        <v>0.67</v>
      </c>
      <c r="F41" s="83">
        <v>1</v>
      </c>
      <c r="G41" s="83"/>
      <c r="H41" s="246" t="s">
        <v>91</v>
      </c>
      <c r="I41" s="302"/>
      <c r="J41" s="83"/>
      <c r="K41" s="229"/>
      <c r="L41" s="82">
        <f>D41</f>
        <v>0.67</v>
      </c>
      <c r="M41" s="83">
        <v>0.75</v>
      </c>
      <c r="N41" s="84">
        <f>F41*M41</f>
        <v>0.75</v>
      </c>
      <c r="O41" s="84">
        <f>F41*M41</f>
        <v>0.75</v>
      </c>
    </row>
    <row r="42" spans="2:15" ht="12.75">
      <c r="B42" s="155">
        <v>2</v>
      </c>
      <c r="C42" s="127">
        <v>0.33</v>
      </c>
      <c r="D42" s="85">
        <v>0.33</v>
      </c>
      <c r="E42" s="82">
        <f>SUM(D41:D42)</f>
        <v>1</v>
      </c>
      <c r="F42" s="86">
        <f>2*F41</f>
        <v>2</v>
      </c>
      <c r="G42" s="83"/>
      <c r="H42" s="245" t="s">
        <v>132</v>
      </c>
      <c r="I42" s="300"/>
      <c r="J42" s="83"/>
      <c r="K42" s="229"/>
      <c r="L42" s="82">
        <f>SUM(D41:D42)</f>
        <v>1</v>
      </c>
      <c r="M42" s="86">
        <f>2*M41</f>
        <v>1.5</v>
      </c>
      <c r="N42" s="84">
        <f>F42*M42</f>
        <v>3</v>
      </c>
      <c r="O42" s="208">
        <f>F42*M41</f>
        <v>1.5</v>
      </c>
    </row>
    <row r="43" spans="2:15" ht="12.75">
      <c r="B43" s="157"/>
      <c r="C43" s="198"/>
      <c r="D43" s="87">
        <f>SUM(D39:D42)</f>
        <v>1.33</v>
      </c>
      <c r="E43" s="87">
        <f>E42</f>
        <v>1</v>
      </c>
      <c r="F43" s="88" t="str">
        <f>"Ave. "&amp;AVERAGE(F41:F42)</f>
        <v>Ave. 1.5</v>
      </c>
      <c r="G43" s="88"/>
      <c r="H43" s="247" t="s">
        <v>145</v>
      </c>
      <c r="I43" s="300"/>
      <c r="J43" s="88"/>
      <c r="K43" s="230"/>
      <c r="L43" s="87">
        <f>L42</f>
        <v>1</v>
      </c>
      <c r="M43" s="88" t="str">
        <f>"Ave. "&amp;AVERAGE(M41:M42)</f>
        <v>Ave. 1.125</v>
      </c>
      <c r="N43" s="87">
        <f>SUM(N41:N42)</f>
        <v>3.75</v>
      </c>
      <c r="O43" s="158">
        <f>SUM(O41:O42)</f>
        <v>2.25</v>
      </c>
    </row>
    <row r="44" spans="2:15" ht="13.5" thickBot="1">
      <c r="B44" s="159"/>
      <c r="C44" s="199"/>
      <c r="D44" s="160">
        <v>1</v>
      </c>
      <c r="E44" s="160">
        <v>1</v>
      </c>
      <c r="F44" s="161" t="str">
        <f>F42/F41&amp;" to 1"</f>
        <v>2 to 1</v>
      </c>
      <c r="G44" s="161"/>
      <c r="H44" s="248" t="s">
        <v>108</v>
      </c>
      <c r="I44" s="90"/>
      <c r="J44" s="161"/>
      <c r="K44" s="231"/>
      <c r="L44" s="160"/>
      <c r="M44" s="161" t="str">
        <f>M42/M41&amp;" to 1"</f>
        <v>2 to 1</v>
      </c>
      <c r="N44" s="160">
        <v>1</v>
      </c>
      <c r="O44" s="162"/>
    </row>
    <row r="45" spans="2:15" ht="13.5" thickBot="1">
      <c r="B45" s="96"/>
      <c r="C45" s="96"/>
      <c r="D45" s="96"/>
      <c r="E45" s="96"/>
      <c r="F45" s="96"/>
      <c r="G45" s="96"/>
      <c r="I45" s="96"/>
      <c r="J45" s="96"/>
      <c r="K45" s="96"/>
      <c r="L45" s="96"/>
      <c r="M45" s="96"/>
      <c r="N45" s="96"/>
      <c r="O45" s="96"/>
    </row>
    <row r="46" spans="2:15" ht="12.75">
      <c r="B46" s="146" t="s">
        <v>19</v>
      </c>
      <c r="C46" s="200"/>
      <c r="D46" s="163"/>
      <c r="E46" s="164"/>
      <c r="F46" s="164"/>
      <c r="G46" s="164"/>
      <c r="I46" s="96"/>
      <c r="J46" s="164"/>
      <c r="K46" s="164"/>
      <c r="L46" s="164"/>
      <c r="M46" s="165"/>
      <c r="N46" s="166"/>
      <c r="O46" s="167"/>
    </row>
    <row r="47" spans="2:15" ht="12.75">
      <c r="B47" s="168" t="s">
        <v>20</v>
      </c>
      <c r="C47" s="194"/>
      <c r="D47" s="90"/>
      <c r="E47" s="90"/>
      <c r="F47" s="90"/>
      <c r="G47" s="90"/>
      <c r="I47" s="96"/>
      <c r="J47" s="90"/>
      <c r="K47" s="90"/>
      <c r="L47" s="90"/>
      <c r="M47" s="90"/>
      <c r="N47" s="90"/>
      <c r="O47" s="139"/>
    </row>
    <row r="48" spans="2:16" ht="12.75">
      <c r="B48" s="133"/>
      <c r="C48" s="98" t="s">
        <v>127</v>
      </c>
      <c r="D48" s="98"/>
      <c r="E48" s="98" t="s">
        <v>124</v>
      </c>
      <c r="F48" s="98" t="s">
        <v>124</v>
      </c>
      <c r="G48" s="98"/>
      <c r="I48" s="96"/>
      <c r="J48" s="98"/>
      <c r="K48" s="133"/>
      <c r="L48" s="98" t="s">
        <v>124</v>
      </c>
      <c r="M48" s="98" t="s">
        <v>124</v>
      </c>
      <c r="N48" s="99"/>
      <c r="O48" s="134"/>
      <c r="P48" s="220" t="s">
        <v>133</v>
      </c>
    </row>
    <row r="49" spans="2:16" ht="12.75">
      <c r="B49" s="135" t="s">
        <v>123</v>
      </c>
      <c r="C49" s="100" t="s">
        <v>126</v>
      </c>
      <c r="D49" s="100"/>
      <c r="E49" s="101" t="s">
        <v>125</v>
      </c>
      <c r="F49" s="102" t="s">
        <v>122</v>
      </c>
      <c r="G49" s="102"/>
      <c r="I49" s="96"/>
      <c r="J49" s="102"/>
      <c r="K49" s="223"/>
      <c r="L49" s="101" t="s">
        <v>125</v>
      </c>
      <c r="M49" s="102" t="s">
        <v>122</v>
      </c>
      <c r="N49" s="103" t="s">
        <v>122</v>
      </c>
      <c r="O49" s="136"/>
      <c r="P49" s="221" t="s">
        <v>134</v>
      </c>
    </row>
    <row r="50" spans="2:16" ht="12.75">
      <c r="B50" s="137"/>
      <c r="C50" s="104" t="s">
        <v>128</v>
      </c>
      <c r="D50" s="104"/>
      <c r="E50" s="104" t="s">
        <v>128</v>
      </c>
      <c r="F50" s="105" t="s">
        <v>73</v>
      </c>
      <c r="G50" s="105"/>
      <c r="I50" s="96"/>
      <c r="J50" s="105"/>
      <c r="K50" s="224"/>
      <c r="L50" s="104" t="s">
        <v>128</v>
      </c>
      <c r="M50" s="105" t="s">
        <v>73</v>
      </c>
      <c r="N50" s="106" t="s">
        <v>129</v>
      </c>
      <c r="O50" s="138"/>
      <c r="P50" s="220" t="s">
        <v>135</v>
      </c>
    </row>
    <row r="51" spans="2:16" ht="12.75">
      <c r="B51" s="135">
        <v>0</v>
      </c>
      <c r="C51" s="192">
        <v>1</v>
      </c>
      <c r="D51" s="192">
        <v>0.25</v>
      </c>
      <c r="E51" s="108">
        <f>D51</f>
        <v>0.25</v>
      </c>
      <c r="F51" s="109">
        <v>0</v>
      </c>
      <c r="G51" s="109"/>
      <c r="I51" s="96"/>
      <c r="J51" s="109"/>
      <c r="K51" s="232"/>
      <c r="L51" s="108"/>
      <c r="M51" s="109">
        <v>0</v>
      </c>
      <c r="N51" s="103"/>
      <c r="O51" s="136"/>
      <c r="P51" s="189" t="s">
        <v>145</v>
      </c>
    </row>
    <row r="52" spans="2:16" ht="12.75">
      <c r="B52" s="135">
        <v>1</v>
      </c>
      <c r="C52" s="107">
        <v>0.75</v>
      </c>
      <c r="D52" s="107">
        <v>0.5</v>
      </c>
      <c r="E52" s="108">
        <f>SUM(D51:D52)</f>
        <v>0.75</v>
      </c>
      <c r="F52" s="109">
        <v>1</v>
      </c>
      <c r="G52" s="109"/>
      <c r="I52" s="96"/>
      <c r="J52" s="109"/>
      <c r="K52" s="232"/>
      <c r="L52" s="108">
        <f>SUM(D51:D52)</f>
        <v>0.75</v>
      </c>
      <c r="M52" s="109">
        <v>0.8</v>
      </c>
      <c r="N52" s="90">
        <f>C52*M52</f>
        <v>0.6000000000000001</v>
      </c>
      <c r="O52" s="139">
        <f>M52*D52</f>
        <v>0.4</v>
      </c>
      <c r="P52" t="s">
        <v>108</v>
      </c>
    </row>
    <row r="53" spans="2:15" ht="12.75">
      <c r="B53" s="135">
        <v>2</v>
      </c>
      <c r="C53" s="63">
        <v>0.25</v>
      </c>
      <c r="D53" s="63">
        <v>0.25</v>
      </c>
      <c r="E53" s="108">
        <f>SUM(D51:D53)</f>
        <v>1</v>
      </c>
      <c r="F53" s="115">
        <f>2*F52</f>
        <v>2</v>
      </c>
      <c r="G53" s="109"/>
      <c r="I53" s="96"/>
      <c r="J53" s="109"/>
      <c r="K53" s="232"/>
      <c r="L53" s="108">
        <f>SUM(D51:D53)</f>
        <v>1</v>
      </c>
      <c r="M53" s="115">
        <f>2*M52</f>
        <v>1.6</v>
      </c>
      <c r="N53" s="90">
        <f>C53*M53</f>
        <v>0.4</v>
      </c>
      <c r="O53" s="139">
        <f>M52*D53</f>
        <v>0.2</v>
      </c>
    </row>
    <row r="54" spans="2:15" ht="12.75">
      <c r="B54" s="169"/>
      <c r="C54" s="201"/>
      <c r="D54" s="116">
        <f>SUM(D50:D53)</f>
        <v>1</v>
      </c>
      <c r="E54" s="116">
        <f>E53</f>
        <v>1</v>
      </c>
      <c r="F54" s="116"/>
      <c r="G54" s="116"/>
      <c r="I54" s="96"/>
      <c r="J54" s="116"/>
      <c r="K54" s="210"/>
      <c r="L54" s="116"/>
      <c r="M54" s="111" t="str">
        <f>"Ave. "&amp;AVERAGE(M52:M53)</f>
        <v>Ave. 1.2</v>
      </c>
      <c r="N54" s="117">
        <f>SUM(N52:N53)</f>
        <v>1</v>
      </c>
      <c r="O54" s="141">
        <f>SUM(O52:O53)</f>
        <v>0.6000000000000001</v>
      </c>
    </row>
    <row r="55" spans="2:15" ht="13.5" thickBot="1">
      <c r="B55" s="142"/>
      <c r="C55" s="193"/>
      <c r="D55" s="143">
        <v>1</v>
      </c>
      <c r="E55" s="143">
        <v>1</v>
      </c>
      <c r="F55" s="143"/>
      <c r="G55" s="143"/>
      <c r="I55" s="96"/>
      <c r="J55" s="143"/>
      <c r="K55" s="211"/>
      <c r="L55" s="143"/>
      <c r="M55" s="144" t="str">
        <f>M53/M52&amp;" to 1"</f>
        <v>2 to 1</v>
      </c>
      <c r="N55" s="143">
        <v>1</v>
      </c>
      <c r="O55" s="145"/>
    </row>
    <row r="56" spans="2:15" ht="13.5" thickBot="1">
      <c r="B56" s="118"/>
      <c r="C56" s="118"/>
      <c r="D56" s="96"/>
      <c r="E56" s="96"/>
      <c r="F56" s="96"/>
      <c r="G56" s="96"/>
      <c r="I56" s="96"/>
      <c r="J56" s="96"/>
      <c r="K56" s="96"/>
      <c r="L56" s="96"/>
      <c r="M56" s="96"/>
      <c r="N56" s="96"/>
      <c r="O56" s="96"/>
    </row>
    <row r="57" spans="2:15" ht="12.75">
      <c r="B57" s="146" t="s">
        <v>21</v>
      </c>
      <c r="C57" s="200"/>
      <c r="D57" s="163"/>
      <c r="E57" s="164"/>
      <c r="F57" s="164"/>
      <c r="G57" s="164"/>
      <c r="I57" s="96"/>
      <c r="J57" s="164"/>
      <c r="K57" s="164"/>
      <c r="L57" s="164"/>
      <c r="M57" s="165"/>
      <c r="N57" s="166"/>
      <c r="O57" s="167"/>
    </row>
    <row r="58" spans="2:15" ht="12.75">
      <c r="B58" s="168" t="s">
        <v>22</v>
      </c>
      <c r="C58" s="194"/>
      <c r="D58" s="90"/>
      <c r="E58" s="90"/>
      <c r="F58" s="90"/>
      <c r="G58" s="90"/>
      <c r="I58" s="96"/>
      <c r="J58" s="90"/>
      <c r="K58" s="90"/>
      <c r="L58" s="90"/>
      <c r="M58" s="90"/>
      <c r="N58" s="90"/>
      <c r="O58" s="139"/>
    </row>
    <row r="59" spans="2:16" ht="12.75">
      <c r="B59" s="133"/>
      <c r="C59" s="98" t="s">
        <v>127</v>
      </c>
      <c r="D59" s="98"/>
      <c r="E59" s="98" t="s">
        <v>124</v>
      </c>
      <c r="F59" s="98" t="s">
        <v>124</v>
      </c>
      <c r="G59" s="98"/>
      <c r="I59" s="96"/>
      <c r="J59" s="98"/>
      <c r="K59" s="133"/>
      <c r="L59" s="98" t="s">
        <v>124</v>
      </c>
      <c r="M59" s="98" t="s">
        <v>124</v>
      </c>
      <c r="N59" s="99"/>
      <c r="O59" s="134"/>
      <c r="P59" s="220" t="s">
        <v>136</v>
      </c>
    </row>
    <row r="60" spans="2:16" ht="12.75">
      <c r="B60" s="135" t="s">
        <v>123</v>
      </c>
      <c r="C60" s="100" t="s">
        <v>126</v>
      </c>
      <c r="D60" s="100"/>
      <c r="E60" s="101" t="s">
        <v>125</v>
      </c>
      <c r="F60" s="102" t="s">
        <v>122</v>
      </c>
      <c r="G60" s="102"/>
      <c r="I60" s="96"/>
      <c r="J60" s="102"/>
      <c r="K60" s="223"/>
      <c r="L60" s="101" t="s">
        <v>125</v>
      </c>
      <c r="M60" s="102" t="s">
        <v>122</v>
      </c>
      <c r="N60" s="103" t="s">
        <v>122</v>
      </c>
      <c r="O60" s="136"/>
      <c r="P60" s="221" t="s">
        <v>137</v>
      </c>
    </row>
    <row r="61" spans="2:16" ht="12.75">
      <c r="B61" s="137"/>
      <c r="C61" s="104" t="s">
        <v>128</v>
      </c>
      <c r="D61" s="104"/>
      <c r="E61" s="104" t="s">
        <v>128</v>
      </c>
      <c r="F61" s="105" t="s">
        <v>73</v>
      </c>
      <c r="G61" s="105"/>
      <c r="I61" s="96"/>
      <c r="J61" s="105"/>
      <c r="K61" s="224"/>
      <c r="L61" s="104" t="s">
        <v>128</v>
      </c>
      <c r="M61" s="105" t="s">
        <v>73</v>
      </c>
      <c r="N61" s="106" t="s">
        <v>129</v>
      </c>
      <c r="O61" s="138"/>
      <c r="P61" s="220" t="s">
        <v>138</v>
      </c>
    </row>
    <row r="62" spans="2:16" ht="12.75">
      <c r="B62" s="135">
        <v>0</v>
      </c>
      <c r="C62" s="107">
        <v>1</v>
      </c>
      <c r="D62" s="107">
        <v>0.2</v>
      </c>
      <c r="E62" s="108">
        <f>D62</f>
        <v>0.2</v>
      </c>
      <c r="F62" s="109">
        <v>0</v>
      </c>
      <c r="G62" s="109"/>
      <c r="I62" s="96"/>
      <c r="J62" s="109"/>
      <c r="K62" s="232"/>
      <c r="L62" s="108"/>
      <c r="M62" s="109">
        <v>0</v>
      </c>
      <c r="N62" s="103"/>
      <c r="O62" s="136"/>
      <c r="P62" s="189" t="s">
        <v>145</v>
      </c>
    </row>
    <row r="63" spans="2:16" ht="12.75">
      <c r="B63" s="135">
        <v>1</v>
      </c>
      <c r="C63" s="107">
        <v>0.8</v>
      </c>
      <c r="D63" s="107">
        <v>0.6</v>
      </c>
      <c r="E63" s="108">
        <f>SUM(D62:D63)</f>
        <v>0.8</v>
      </c>
      <c r="F63" s="109">
        <v>1</v>
      </c>
      <c r="G63" s="109"/>
      <c r="I63" s="96"/>
      <c r="J63" s="109"/>
      <c r="K63" s="232"/>
      <c r="L63" s="108"/>
      <c r="M63" s="109">
        <v>0.83</v>
      </c>
      <c r="N63" s="90">
        <f>D63*M63</f>
        <v>0.49799999999999994</v>
      </c>
      <c r="O63" s="139">
        <f>M63*D63</f>
        <v>0.49799999999999994</v>
      </c>
      <c r="P63" t="s">
        <v>108</v>
      </c>
    </row>
    <row r="64" spans="2:16" ht="12.75">
      <c r="B64" s="135">
        <v>2</v>
      </c>
      <c r="C64" s="63">
        <v>0.2</v>
      </c>
      <c r="D64" s="63">
        <v>0.2</v>
      </c>
      <c r="E64" s="108">
        <f>SUM(D62:D64)</f>
        <v>1</v>
      </c>
      <c r="F64" s="115">
        <f>2*F63</f>
        <v>2</v>
      </c>
      <c r="G64" s="109"/>
      <c r="I64" s="96"/>
      <c r="J64" s="109"/>
      <c r="K64" s="232"/>
      <c r="L64" s="108"/>
      <c r="M64" s="115">
        <f>2*M63</f>
        <v>1.66</v>
      </c>
      <c r="N64" s="90">
        <f>D64*M64</f>
        <v>0.332</v>
      </c>
      <c r="O64" s="139">
        <f>M63*D64</f>
        <v>0.166</v>
      </c>
      <c r="P64" s="3"/>
    </row>
    <row r="65" spans="2:16" ht="12.75">
      <c r="B65" s="140"/>
      <c r="C65" s="19"/>
      <c r="D65" s="116">
        <f>SUM(D61:D64)</f>
        <v>1</v>
      </c>
      <c r="E65" s="116">
        <f>E64</f>
        <v>1</v>
      </c>
      <c r="F65" s="116"/>
      <c r="G65" s="116"/>
      <c r="I65" s="96"/>
      <c r="J65" s="116"/>
      <c r="K65" s="210"/>
      <c r="L65" s="116"/>
      <c r="M65" s="111" t="str">
        <f>"Ave. "&amp;AVERAGE(M63:M64)</f>
        <v>Ave. 1.245</v>
      </c>
      <c r="N65" s="117">
        <f>SUM(N63:N64)</f>
        <v>0.83</v>
      </c>
      <c r="O65" s="141">
        <f>SUM(O63:O64)</f>
        <v>0.6639999999999999</v>
      </c>
      <c r="P65" s="3"/>
    </row>
    <row r="66" spans="2:15" ht="13.5" thickBot="1">
      <c r="B66" s="142"/>
      <c r="C66" s="193"/>
      <c r="D66" s="143">
        <v>1</v>
      </c>
      <c r="E66" s="143">
        <v>1</v>
      </c>
      <c r="F66" s="143"/>
      <c r="G66" s="143"/>
      <c r="I66" s="96"/>
      <c r="J66" s="143"/>
      <c r="K66" s="211"/>
      <c r="L66" s="143"/>
      <c r="M66" s="144" t="str">
        <f>M64/M63&amp;" to 1"</f>
        <v>2 to 1</v>
      </c>
      <c r="N66" s="143">
        <v>1</v>
      </c>
      <c r="O66" s="145"/>
    </row>
    <row r="67" ht="12.75">
      <c r="I67" s="96"/>
    </row>
    <row r="68" spans="2:14" ht="12.75">
      <c r="B68" s="135">
        <v>1</v>
      </c>
      <c r="C68" s="101"/>
      <c r="D68" s="107">
        <v>0.8</v>
      </c>
      <c r="E68" s="108">
        <f>D68</f>
        <v>0.8</v>
      </c>
      <c r="F68" s="108"/>
      <c r="G68" s="108"/>
      <c r="I68" s="96"/>
      <c r="J68" s="108"/>
      <c r="K68" s="108"/>
      <c r="L68" s="108"/>
      <c r="M68" s="190">
        <v>0.83</v>
      </c>
      <c r="N68" s="90">
        <f>D68*M68</f>
        <v>0.664</v>
      </c>
    </row>
    <row r="69" spans="2:14" ht="12.75">
      <c r="B69" s="135">
        <v>2</v>
      </c>
      <c r="C69" s="101"/>
      <c r="D69" s="63">
        <v>0.2</v>
      </c>
      <c r="E69" s="108">
        <f>SUM(D68:D69)</f>
        <v>1</v>
      </c>
      <c r="F69" s="108"/>
      <c r="G69" s="108"/>
      <c r="I69" s="96"/>
      <c r="J69" s="108"/>
      <c r="K69" s="108"/>
      <c r="L69" s="108"/>
      <c r="M69" s="191">
        <f>2*M68</f>
        <v>1.66</v>
      </c>
      <c r="N69" s="90">
        <f>D69*M69</f>
        <v>0.332</v>
      </c>
    </row>
    <row r="70" spans="2:14" ht="12.75">
      <c r="B70" s="101"/>
      <c r="C70" s="101"/>
      <c r="D70" s="116">
        <f>SUM(D67:D69)</f>
        <v>1</v>
      </c>
      <c r="E70" s="116">
        <f>E69</f>
        <v>1</v>
      </c>
      <c r="F70" s="116"/>
      <c r="G70" s="116"/>
      <c r="I70" s="96"/>
      <c r="J70" s="116"/>
      <c r="K70" s="116"/>
      <c r="L70" s="116"/>
      <c r="M70" s="111" t="str">
        <f>"Ave. "&amp;AVERAGE(M68:M69)</f>
        <v>Ave. 1.245</v>
      </c>
      <c r="N70" s="117">
        <f>SUM(N68:N69)</f>
        <v>0.996</v>
      </c>
    </row>
    <row r="71" spans="2:14" ht="12.75">
      <c r="B71" s="101"/>
      <c r="C71" s="101"/>
      <c r="D71" s="62"/>
      <c r="E71" s="108"/>
      <c r="F71" s="108"/>
      <c r="G71" s="108"/>
      <c r="I71" s="96"/>
      <c r="J71" s="108"/>
      <c r="K71" s="108"/>
      <c r="L71" s="108"/>
      <c r="M71" s="190"/>
      <c r="N71" s="90"/>
    </row>
    <row r="72" ht="13.5" thickBot="1">
      <c r="I72" s="96"/>
    </row>
    <row r="73" spans="2:15" ht="12.75">
      <c r="B73" s="259"/>
      <c r="C73" s="260" t="s">
        <v>74</v>
      </c>
      <c r="D73" s="260" t="s">
        <v>127</v>
      </c>
      <c r="E73" s="260" t="s">
        <v>124</v>
      </c>
      <c r="F73" s="72" t="s">
        <v>124</v>
      </c>
      <c r="G73" s="98"/>
      <c r="I73" s="96"/>
      <c r="J73" s="98"/>
      <c r="K73" s="133"/>
      <c r="L73" s="98" t="s">
        <v>124</v>
      </c>
      <c r="M73" s="176" t="s">
        <v>124</v>
      </c>
      <c r="N73" s="176"/>
      <c r="O73" s="177"/>
    </row>
    <row r="74" spans="2:15" ht="12.75">
      <c r="B74" s="155" t="s">
        <v>123</v>
      </c>
      <c r="C74" s="75" t="s">
        <v>35</v>
      </c>
      <c r="D74" s="74" t="s">
        <v>126</v>
      </c>
      <c r="E74" s="75" t="s">
        <v>125</v>
      </c>
      <c r="F74" s="76" t="s">
        <v>122</v>
      </c>
      <c r="G74" s="102"/>
      <c r="I74" s="96"/>
      <c r="J74" s="102"/>
      <c r="K74" s="223"/>
      <c r="L74" s="101" t="s">
        <v>125</v>
      </c>
      <c r="M74" s="68" t="s">
        <v>122</v>
      </c>
      <c r="N74" s="65"/>
      <c r="O74" s="179">
        <f>M77</f>
        <v>0.71</v>
      </c>
    </row>
    <row r="75" spans="2:15" ht="13.5" thickBot="1">
      <c r="B75" s="156"/>
      <c r="C75" s="78" t="s">
        <v>37</v>
      </c>
      <c r="D75" s="78" t="s">
        <v>128</v>
      </c>
      <c r="E75" s="78" t="s">
        <v>128</v>
      </c>
      <c r="F75" s="79" t="s">
        <v>73</v>
      </c>
      <c r="G75" s="105"/>
      <c r="I75" s="96"/>
      <c r="J75" s="105"/>
      <c r="K75" s="224"/>
      <c r="L75" s="104" t="s">
        <v>128</v>
      </c>
      <c r="M75" s="66" t="s">
        <v>73</v>
      </c>
      <c r="N75" s="66"/>
      <c r="O75" s="181"/>
    </row>
    <row r="76" spans="2:15" ht="13.5" thickTop="1">
      <c r="B76" s="155">
        <v>0</v>
      </c>
      <c r="C76" s="127">
        <v>1</v>
      </c>
      <c r="D76" s="127">
        <v>0</v>
      </c>
      <c r="E76" s="127">
        <v>0</v>
      </c>
      <c r="F76" s="255">
        <v>0</v>
      </c>
      <c r="G76" s="257"/>
      <c r="H76" s="250" t="s">
        <v>31</v>
      </c>
      <c r="I76" s="303"/>
      <c r="J76" s="257"/>
      <c r="K76" s="258"/>
      <c r="L76" s="101"/>
      <c r="M76" s="65"/>
      <c r="N76" s="65"/>
      <c r="O76" s="182"/>
    </row>
    <row r="77" spans="2:15" ht="12.75">
      <c r="B77" s="155">
        <v>1</v>
      </c>
      <c r="C77" s="127">
        <v>0.75</v>
      </c>
      <c r="D77" s="127">
        <v>0.5</v>
      </c>
      <c r="E77" s="82">
        <f>SUM(D$77:D77)</f>
        <v>0.5</v>
      </c>
      <c r="F77" s="255">
        <v>0.6666</v>
      </c>
      <c r="G77" s="109"/>
      <c r="H77" s="251" t="s">
        <v>133</v>
      </c>
      <c r="I77" s="300"/>
      <c r="J77" s="109"/>
      <c r="K77" s="232"/>
      <c r="L77" s="59"/>
      <c r="M77" s="129">
        <v>0.71</v>
      </c>
      <c r="N77" s="9">
        <f>D77*M77</f>
        <v>0.355</v>
      </c>
      <c r="O77" s="182">
        <f>M77*D77</f>
        <v>0.355</v>
      </c>
    </row>
    <row r="78" spans="2:15" ht="12.75">
      <c r="B78" s="155">
        <v>2</v>
      </c>
      <c r="C78" s="127">
        <v>0.5</v>
      </c>
      <c r="D78" s="127">
        <v>0.333</v>
      </c>
      <c r="E78" s="82">
        <f>SUM(D$77:D78)</f>
        <v>0.833</v>
      </c>
      <c r="F78" s="255">
        <v>1.333</v>
      </c>
      <c r="G78" s="59"/>
      <c r="H78" s="252" t="s">
        <v>38</v>
      </c>
      <c r="I78" s="302"/>
      <c r="J78" s="59"/>
      <c r="K78" s="214"/>
      <c r="L78" s="59"/>
      <c r="M78" s="129">
        <f>2*M77</f>
        <v>1.42</v>
      </c>
      <c r="N78" s="9">
        <f>D78*M78</f>
        <v>0.47286</v>
      </c>
      <c r="O78" s="182">
        <f>M77*D78</f>
        <v>0.23643</v>
      </c>
    </row>
    <row r="79" spans="2:15" ht="12.75">
      <c r="B79" s="155">
        <v>3</v>
      </c>
      <c r="C79" s="127">
        <v>0.25</v>
      </c>
      <c r="D79" s="127">
        <v>0.167</v>
      </c>
      <c r="E79" s="82">
        <f>SUM(D$77:D79)</f>
        <v>1</v>
      </c>
      <c r="F79" s="255">
        <v>2</v>
      </c>
      <c r="G79" s="59"/>
      <c r="H79" s="251" t="s">
        <v>39</v>
      </c>
      <c r="I79" s="300"/>
      <c r="J79" s="59"/>
      <c r="K79" s="214"/>
      <c r="L79" s="59"/>
      <c r="M79" s="129">
        <f>3*M77</f>
        <v>2.13</v>
      </c>
      <c r="N79" s="9">
        <f>D79*M79</f>
        <v>0.35571</v>
      </c>
      <c r="O79" s="182">
        <f>M77*D79</f>
        <v>0.11857</v>
      </c>
    </row>
    <row r="80" spans="2:15" ht="12.75">
      <c r="B80" s="173"/>
      <c r="C80" s="205"/>
      <c r="D80" s="87">
        <f>SUM(D77:D79)</f>
        <v>1</v>
      </c>
      <c r="E80" s="87">
        <f>E79</f>
        <v>1</v>
      </c>
      <c r="F80" s="261">
        <f>AVERAGE(F76:F79)</f>
        <v>0.9999</v>
      </c>
      <c r="G80" s="71"/>
      <c r="H80" s="251" t="s">
        <v>135</v>
      </c>
      <c r="I80" s="300"/>
      <c r="J80" s="71"/>
      <c r="K80" s="215"/>
      <c r="L80" s="71"/>
      <c r="M80" s="70" t="str">
        <f>"Ave. "&amp;ROUND(AVERAGE(M77:M79),2)</f>
        <v>Ave. 1.42</v>
      </c>
      <c r="N80" s="71">
        <f>SUM(N77:N79)</f>
        <v>1.18357</v>
      </c>
      <c r="O80" s="184">
        <f>SUM(O77:O79)</f>
        <v>0.71</v>
      </c>
    </row>
    <row r="81" spans="2:15" ht="13.5" thickBot="1">
      <c r="B81" s="262"/>
      <c r="C81" s="263"/>
      <c r="D81" s="160">
        <v>1</v>
      </c>
      <c r="E81" s="160">
        <v>1</v>
      </c>
      <c r="F81" s="160"/>
      <c r="G81" s="186"/>
      <c r="H81" s="254" t="s">
        <v>108</v>
      </c>
      <c r="I81" s="90"/>
      <c r="J81" s="186"/>
      <c r="K81" s="216"/>
      <c r="L81" s="186"/>
      <c r="M81" s="187" t="str">
        <f>M79/M77&amp;" to 1"</f>
        <v>3 to 1</v>
      </c>
      <c r="N81" s="186">
        <v>1</v>
      </c>
      <c r="O81" s="188"/>
    </row>
    <row r="82" spans="2:12" ht="13.5" thickBot="1">
      <c r="B82" s="35"/>
      <c r="C82" s="35"/>
      <c r="D82" s="47"/>
      <c r="E82" s="35"/>
      <c r="F82" s="35"/>
      <c r="G82" s="35"/>
      <c r="I82" s="96"/>
      <c r="J82" s="35"/>
      <c r="K82" s="35"/>
      <c r="L82" s="35"/>
    </row>
    <row r="83" spans="2:15" ht="12.75">
      <c r="B83" s="175"/>
      <c r="C83" s="176"/>
      <c r="D83" s="176" t="s">
        <v>127</v>
      </c>
      <c r="E83" s="176" t="s">
        <v>124</v>
      </c>
      <c r="F83" s="98" t="s">
        <v>124</v>
      </c>
      <c r="G83" s="98"/>
      <c r="I83" s="96"/>
      <c r="J83" s="98"/>
      <c r="K83" s="133"/>
      <c r="L83" s="98" t="s">
        <v>124</v>
      </c>
      <c r="M83" s="176" t="s">
        <v>124</v>
      </c>
      <c r="N83" s="176"/>
      <c r="O83" s="177"/>
    </row>
    <row r="84" spans="2:15" ht="12.75">
      <c r="B84" s="178" t="s">
        <v>123</v>
      </c>
      <c r="C84" s="67"/>
      <c r="D84" s="128" t="s">
        <v>126</v>
      </c>
      <c r="E84" s="67" t="s">
        <v>125</v>
      </c>
      <c r="F84" s="102" t="s">
        <v>122</v>
      </c>
      <c r="G84" s="102"/>
      <c r="I84" s="96"/>
      <c r="J84" s="102"/>
      <c r="K84" s="223"/>
      <c r="L84" s="101" t="s">
        <v>125</v>
      </c>
      <c r="M84" s="68" t="s">
        <v>122</v>
      </c>
      <c r="N84" s="65"/>
      <c r="O84" s="179">
        <f>M86</f>
        <v>0.6666666666666666</v>
      </c>
    </row>
    <row r="85" spans="2:15" ht="12.75">
      <c r="B85" s="180"/>
      <c r="C85" s="69"/>
      <c r="D85" s="69" t="s">
        <v>128</v>
      </c>
      <c r="E85" s="69" t="s">
        <v>128</v>
      </c>
      <c r="F85" s="105" t="s">
        <v>73</v>
      </c>
      <c r="G85" s="105"/>
      <c r="I85" s="96"/>
      <c r="J85" s="105"/>
      <c r="K85" s="224"/>
      <c r="L85" s="104" t="s">
        <v>128</v>
      </c>
      <c r="M85" s="66" t="s">
        <v>73</v>
      </c>
      <c r="N85" s="66"/>
      <c r="O85" s="181"/>
    </row>
    <row r="86" spans="2:15" ht="12.75">
      <c r="B86" s="178">
        <v>0</v>
      </c>
      <c r="C86" s="67"/>
      <c r="D86" s="62">
        <v>0</v>
      </c>
      <c r="E86" s="59">
        <v>0</v>
      </c>
      <c r="F86" s="190">
        <v>0</v>
      </c>
      <c r="G86" s="109"/>
      <c r="I86" s="96"/>
      <c r="J86" s="109"/>
      <c r="K86" s="232"/>
      <c r="L86" s="59"/>
      <c r="M86" s="129">
        <v>0.6666666666666666</v>
      </c>
      <c r="N86" s="9">
        <f>D86*M86</f>
        <v>0</v>
      </c>
      <c r="O86" s="182">
        <f>O$84*D86</f>
        <v>0</v>
      </c>
    </row>
    <row r="87" spans="2:15" ht="12.75">
      <c r="B87" s="178">
        <v>1</v>
      </c>
      <c r="C87" s="67"/>
      <c r="D87" s="62">
        <v>0.6</v>
      </c>
      <c r="E87" s="59">
        <f>D87</f>
        <v>0.6</v>
      </c>
      <c r="F87" s="190"/>
      <c r="G87" s="109"/>
      <c r="I87" s="96"/>
      <c r="J87" s="109"/>
      <c r="K87" s="232"/>
      <c r="L87" s="59"/>
      <c r="M87" s="129"/>
      <c r="N87" s="9"/>
      <c r="O87" s="182"/>
    </row>
    <row r="88" spans="2:15" ht="12.75">
      <c r="B88" s="178">
        <v>2</v>
      </c>
      <c r="C88" s="67"/>
      <c r="D88" s="62">
        <v>0.3</v>
      </c>
      <c r="E88" s="59">
        <f>SUM(D$86:D88)</f>
        <v>0.8999999999999999</v>
      </c>
      <c r="F88" s="59"/>
      <c r="G88" s="59"/>
      <c r="I88" s="96"/>
      <c r="J88" s="59"/>
      <c r="K88" s="214"/>
      <c r="L88" s="59"/>
      <c r="M88" s="129">
        <f>2*M86</f>
        <v>1.3333333333333333</v>
      </c>
      <c r="N88" s="9">
        <f>D88*M88</f>
        <v>0.39999999999999997</v>
      </c>
      <c r="O88" s="182">
        <f>O$84*D88</f>
        <v>0.19999999999999998</v>
      </c>
    </row>
    <row r="89" spans="2:15" ht="12.75">
      <c r="B89" s="178">
        <v>3</v>
      </c>
      <c r="C89" s="202"/>
      <c r="D89" s="62">
        <v>0.1</v>
      </c>
      <c r="E89" s="59">
        <f>SUM(D$86:D89)</f>
        <v>0.9999999999999999</v>
      </c>
      <c r="F89" s="59"/>
      <c r="G89" s="59"/>
      <c r="I89" s="96"/>
      <c r="J89" s="59"/>
      <c r="K89" s="214"/>
      <c r="L89" s="59"/>
      <c r="M89" s="129">
        <f>3*M86</f>
        <v>2</v>
      </c>
      <c r="N89" s="9">
        <f>D89*M89</f>
        <v>0.2</v>
      </c>
      <c r="O89" s="182">
        <f>O$84*D89</f>
        <v>0.06666666666666667</v>
      </c>
    </row>
    <row r="90" spans="2:15" ht="12.75">
      <c r="B90" s="183"/>
      <c r="C90" s="203"/>
      <c r="D90" s="71">
        <f>SUM(D86:D89)</f>
        <v>0.9999999999999999</v>
      </c>
      <c r="E90" s="71">
        <f>E89</f>
        <v>0.9999999999999999</v>
      </c>
      <c r="F90" s="71"/>
      <c r="G90" s="71"/>
      <c r="I90" s="96"/>
      <c r="J90" s="71"/>
      <c r="K90" s="215"/>
      <c r="L90" s="71"/>
      <c r="M90" s="70" t="str">
        <f>"Ave. "&amp;ROUND(AVERAGE(M86:M89),2)</f>
        <v>Ave. 1.33</v>
      </c>
      <c r="N90" s="71">
        <f>SUM(N86:N89)</f>
        <v>0.6</v>
      </c>
      <c r="O90" s="184">
        <f>SUM(O86:O89)</f>
        <v>0.26666666666666666</v>
      </c>
    </row>
    <row r="91" spans="2:15" ht="13.5" thickBot="1">
      <c r="B91" s="185"/>
      <c r="C91" s="204"/>
      <c r="D91" s="186">
        <v>1</v>
      </c>
      <c r="E91" s="186">
        <v>1</v>
      </c>
      <c r="F91" s="186"/>
      <c r="G91" s="186"/>
      <c r="I91" s="96"/>
      <c r="J91" s="186"/>
      <c r="K91" s="216"/>
      <c r="L91" s="186"/>
      <c r="M91" s="187" t="str">
        <f>M89/M86&amp;" to 1"</f>
        <v>3 to 1</v>
      </c>
      <c r="N91" s="186">
        <v>1</v>
      </c>
      <c r="O91" s="188"/>
    </row>
    <row r="92" spans="2:13" ht="12.75">
      <c r="B92" s="35"/>
      <c r="C92" s="35"/>
      <c r="D92" s="47"/>
      <c r="E92" s="35"/>
      <c r="F92" s="35"/>
      <c r="G92" s="35"/>
      <c r="I92" s="96"/>
      <c r="J92" s="35"/>
      <c r="K92" s="35"/>
      <c r="L92" s="35"/>
      <c r="M92" s="6"/>
    </row>
    <row r="93" spans="2:13" ht="13.5" thickBot="1">
      <c r="B93" s="35"/>
      <c r="C93" s="35"/>
      <c r="D93" s="47"/>
      <c r="E93" s="35"/>
      <c r="F93" s="35"/>
      <c r="G93" s="35"/>
      <c r="I93" s="96"/>
      <c r="J93" s="35"/>
      <c r="K93" s="35"/>
      <c r="L93" s="35"/>
      <c r="M93" s="6"/>
    </row>
    <row r="94" spans="2:9" ht="12.75">
      <c r="B94" s="170" t="s">
        <v>33</v>
      </c>
      <c r="C94" s="195"/>
      <c r="D94" s="171"/>
      <c r="E94" s="172"/>
      <c r="F94" s="172"/>
      <c r="G94" s="172"/>
      <c r="I94" s="96"/>
    </row>
    <row r="95" spans="2:9" ht="12.75">
      <c r="B95" s="154"/>
      <c r="C95" s="72" t="s">
        <v>74</v>
      </c>
      <c r="D95" s="72" t="s">
        <v>127</v>
      </c>
      <c r="E95" s="72" t="s">
        <v>124</v>
      </c>
      <c r="F95" s="154" t="s">
        <v>124</v>
      </c>
      <c r="G95" s="154"/>
      <c r="I95" s="96"/>
    </row>
    <row r="96" spans="2:9" ht="13.5" thickBot="1">
      <c r="B96" s="155" t="s">
        <v>123</v>
      </c>
      <c r="C96" s="75" t="s">
        <v>35</v>
      </c>
      <c r="D96" s="74" t="s">
        <v>126</v>
      </c>
      <c r="E96" s="75" t="s">
        <v>125</v>
      </c>
      <c r="F96" s="217" t="s">
        <v>122</v>
      </c>
      <c r="G96" s="217"/>
      <c r="I96" s="96"/>
    </row>
    <row r="97" spans="2:9" ht="13.5" thickTop="1">
      <c r="B97" s="156"/>
      <c r="C97" s="78" t="s">
        <v>37</v>
      </c>
      <c r="D97" s="78" t="s">
        <v>32</v>
      </c>
      <c r="E97" s="78" t="s">
        <v>32</v>
      </c>
      <c r="F97" s="218" t="s">
        <v>73</v>
      </c>
      <c r="G97" s="218"/>
      <c r="H97" s="250" t="s">
        <v>31</v>
      </c>
      <c r="I97" s="303"/>
    </row>
    <row r="98" spans="2:9" ht="12.75">
      <c r="B98" s="155">
        <v>0</v>
      </c>
      <c r="C98" s="127">
        <v>1</v>
      </c>
      <c r="D98" s="127">
        <v>0</v>
      </c>
      <c r="E98" s="82">
        <v>0</v>
      </c>
      <c r="F98" s="255">
        <v>0</v>
      </c>
      <c r="G98" s="207"/>
      <c r="H98" s="251" t="s">
        <v>136</v>
      </c>
      <c r="I98" s="300"/>
    </row>
    <row r="99" spans="2:9" ht="12.75">
      <c r="B99" s="155">
        <v>1</v>
      </c>
      <c r="C99" s="127">
        <v>0.8</v>
      </c>
      <c r="D99" s="127">
        <v>0.4</v>
      </c>
      <c r="E99" s="82">
        <f>D99</f>
        <v>0.4</v>
      </c>
      <c r="F99" s="255">
        <v>0.5</v>
      </c>
      <c r="G99" s="82"/>
      <c r="H99" s="252" t="s">
        <v>140</v>
      </c>
      <c r="I99" s="302"/>
    </row>
    <row r="100" spans="2:9" ht="12.75">
      <c r="B100" s="155">
        <v>2</v>
      </c>
      <c r="C100" s="127">
        <v>0.6</v>
      </c>
      <c r="D100" s="127">
        <v>0.3</v>
      </c>
      <c r="E100" s="82">
        <f>SUM(D$99:D100)</f>
        <v>0.7</v>
      </c>
      <c r="F100" s="255">
        <v>1</v>
      </c>
      <c r="G100" s="82"/>
      <c r="H100" s="251" t="s">
        <v>144</v>
      </c>
      <c r="I100" s="300"/>
    </row>
    <row r="101" spans="2:9" ht="12.75">
      <c r="B101" s="155">
        <v>3</v>
      </c>
      <c r="C101" s="127">
        <v>0.4</v>
      </c>
      <c r="D101" s="127">
        <v>0.2</v>
      </c>
      <c r="E101" s="82">
        <f>SUM(D$99:D101)</f>
        <v>0.8999999999999999</v>
      </c>
      <c r="F101" s="255">
        <v>1.5</v>
      </c>
      <c r="G101" s="82"/>
      <c r="H101" s="251" t="s">
        <v>142</v>
      </c>
      <c r="I101" s="300"/>
    </row>
    <row r="102" spans="2:9" ht="12.75">
      <c r="B102" s="155">
        <v>4</v>
      </c>
      <c r="C102" s="127">
        <v>0.2</v>
      </c>
      <c r="D102" s="127">
        <v>0.1</v>
      </c>
      <c r="E102" s="82">
        <f>SUM(D$99:D102)</f>
        <v>0.9999999999999999</v>
      </c>
      <c r="F102" s="255">
        <v>2</v>
      </c>
      <c r="G102" s="82"/>
      <c r="H102" s="251" t="s">
        <v>138</v>
      </c>
      <c r="I102" s="300"/>
    </row>
    <row r="103" spans="2:9" ht="12.75">
      <c r="B103" s="173"/>
      <c r="C103" s="205"/>
      <c r="D103" s="87">
        <f>SUM(D99:D102)</f>
        <v>0.9999999999999999</v>
      </c>
      <c r="E103" s="87">
        <f>E102</f>
        <v>0.9999999999999999</v>
      </c>
      <c r="F103" s="256" t="s">
        <v>34</v>
      </c>
      <c r="G103" s="87"/>
      <c r="H103" s="253" t="s">
        <v>145</v>
      </c>
      <c r="I103" s="300"/>
    </row>
    <row r="104" spans="2:9" ht="13.5" thickBot="1">
      <c r="B104" s="174"/>
      <c r="C104" s="206"/>
      <c r="D104" s="160">
        <v>1</v>
      </c>
      <c r="E104" s="160">
        <v>1</v>
      </c>
      <c r="F104" s="160"/>
      <c r="G104" s="160"/>
      <c r="H104" s="254" t="s">
        <v>108</v>
      </c>
      <c r="I104" s="90"/>
    </row>
    <row r="105" spans="2:15" ht="12.75">
      <c r="B105" t="s">
        <v>36</v>
      </c>
      <c r="D105" s="61"/>
      <c r="E105" s="61"/>
      <c r="F105" s="61"/>
      <c r="G105" s="61"/>
      <c r="I105" s="96"/>
      <c r="J105" s="61"/>
      <c r="K105" s="61"/>
      <c r="L105" s="61"/>
      <c r="N105" s="61"/>
      <c r="O105" s="35"/>
    </row>
    <row r="106" spans="4:15" ht="12.75">
      <c r="D106" s="61"/>
      <c r="E106" s="61"/>
      <c r="F106" s="61"/>
      <c r="G106" s="61"/>
      <c r="I106" s="96"/>
      <c r="J106" s="61"/>
      <c r="K106" s="61"/>
      <c r="L106" s="61"/>
      <c r="M106" s="64"/>
      <c r="N106" s="61"/>
      <c r="O106" s="35"/>
    </row>
    <row r="107" spans="4:15" ht="13.5" thickBot="1">
      <c r="D107" s="61"/>
      <c r="E107" s="61"/>
      <c r="F107" s="61"/>
      <c r="G107" s="61"/>
      <c r="I107" s="96"/>
      <c r="J107" s="61"/>
      <c r="K107" s="61"/>
      <c r="L107" s="61"/>
      <c r="M107" s="64"/>
      <c r="N107" s="61"/>
      <c r="O107" s="35"/>
    </row>
    <row r="108" spans="2:15" ht="12.75">
      <c r="B108" s="170" t="s">
        <v>47</v>
      </c>
      <c r="C108" s="195"/>
      <c r="D108" s="171"/>
      <c r="E108" s="172"/>
      <c r="F108" s="172"/>
      <c r="G108" s="172"/>
      <c r="I108" s="96"/>
      <c r="J108" s="61"/>
      <c r="K108" s="61"/>
      <c r="L108" s="61"/>
      <c r="M108" s="64"/>
      <c r="N108" s="61"/>
      <c r="O108" s="35"/>
    </row>
    <row r="109" spans="2:15" ht="13.5" thickBot="1">
      <c r="B109" s="154"/>
      <c r="C109" s="72" t="s">
        <v>74</v>
      </c>
      <c r="D109" s="72" t="s">
        <v>127</v>
      </c>
      <c r="E109" s="72" t="s">
        <v>124</v>
      </c>
      <c r="F109" s="154" t="s">
        <v>124</v>
      </c>
      <c r="G109" s="154"/>
      <c r="I109" s="96"/>
      <c r="J109" s="61"/>
      <c r="K109" s="61"/>
      <c r="L109" s="61"/>
      <c r="M109" s="64"/>
      <c r="N109" s="61"/>
      <c r="O109" s="35"/>
    </row>
    <row r="110" spans="2:15" ht="12.75">
      <c r="B110" s="155" t="s">
        <v>123</v>
      </c>
      <c r="C110" s="75" t="s">
        <v>35</v>
      </c>
      <c r="D110" s="74" t="s">
        <v>126</v>
      </c>
      <c r="E110" s="75" t="s">
        <v>125</v>
      </c>
      <c r="F110" s="217" t="s">
        <v>122</v>
      </c>
      <c r="G110" s="217"/>
      <c r="H110" s="249" t="s">
        <v>30</v>
      </c>
      <c r="I110" s="303"/>
      <c r="J110" s="61"/>
      <c r="L110" s="61"/>
      <c r="M110" s="64"/>
      <c r="N110" s="61"/>
      <c r="O110" s="35"/>
    </row>
    <row r="111" spans="2:15" ht="12.75">
      <c r="B111" s="156"/>
      <c r="C111" s="78" t="s">
        <v>37</v>
      </c>
      <c r="D111" s="78" t="s">
        <v>32</v>
      </c>
      <c r="E111" s="78" t="s">
        <v>32</v>
      </c>
      <c r="F111" s="218" t="s">
        <v>73</v>
      </c>
      <c r="G111" s="218"/>
      <c r="H111" s="245" t="s">
        <v>139</v>
      </c>
      <c r="I111" s="300"/>
      <c r="J111" s="61"/>
      <c r="L111" s="61"/>
      <c r="M111" s="64"/>
      <c r="N111" s="61"/>
      <c r="O111" s="35"/>
    </row>
    <row r="112" spans="2:15" ht="12.75">
      <c r="B112" s="155">
        <v>0</v>
      </c>
      <c r="C112" s="127">
        <v>1</v>
      </c>
      <c r="D112" s="127">
        <v>0</v>
      </c>
      <c r="E112" s="82">
        <v>0</v>
      </c>
      <c r="F112" s="255">
        <v>0</v>
      </c>
      <c r="G112" s="207"/>
      <c r="H112" s="246" t="s">
        <v>140</v>
      </c>
      <c r="I112" s="302"/>
      <c r="J112" s="61"/>
      <c r="L112" s="61"/>
      <c r="M112" s="64"/>
      <c r="N112" s="61"/>
      <c r="O112" s="35"/>
    </row>
    <row r="113" spans="2:15" ht="12.75">
      <c r="B113" s="155">
        <v>1</v>
      </c>
      <c r="C113" s="127">
        <v>0.9</v>
      </c>
      <c r="D113" s="127">
        <v>0.4</v>
      </c>
      <c r="E113" s="82">
        <f>D113</f>
        <v>0.4</v>
      </c>
      <c r="F113" s="255">
        <v>0.5</v>
      </c>
      <c r="G113" s="82"/>
      <c r="H113" s="245" t="s">
        <v>141</v>
      </c>
      <c r="I113" s="300"/>
      <c r="J113" s="61"/>
      <c r="L113" s="61"/>
      <c r="M113" s="64"/>
      <c r="N113" s="61"/>
      <c r="O113" s="35"/>
    </row>
    <row r="114" spans="2:15" ht="12.75">
      <c r="B114" s="155">
        <v>2</v>
      </c>
      <c r="C114" s="127">
        <v>0.7</v>
      </c>
      <c r="D114" s="127">
        <v>0.3</v>
      </c>
      <c r="E114" s="82">
        <v>0.7</v>
      </c>
      <c r="F114" s="255">
        <v>1</v>
      </c>
      <c r="G114" s="82"/>
      <c r="H114" s="245"/>
      <c r="I114" s="300"/>
      <c r="J114" s="35"/>
      <c r="L114" s="35"/>
      <c r="M114" s="6"/>
      <c r="O114" s="35"/>
    </row>
    <row r="115" spans="2:9" ht="12.75">
      <c r="B115" s="155">
        <v>3</v>
      </c>
      <c r="C115" s="127">
        <v>0.3</v>
      </c>
      <c r="D115" s="127">
        <v>0.2</v>
      </c>
      <c r="E115" s="82">
        <v>0.9</v>
      </c>
      <c r="F115" s="255">
        <v>1.5</v>
      </c>
      <c r="G115" s="82"/>
      <c r="H115" s="245" t="s">
        <v>142</v>
      </c>
      <c r="I115" s="300"/>
    </row>
    <row r="116" spans="2:9" ht="12.75">
      <c r="B116" s="155">
        <v>4</v>
      </c>
      <c r="C116" s="127">
        <v>0.1</v>
      </c>
      <c r="D116" s="127">
        <v>0.1</v>
      </c>
      <c r="E116" s="82">
        <v>1</v>
      </c>
      <c r="F116" s="255">
        <v>2</v>
      </c>
      <c r="G116" s="82"/>
      <c r="H116" s="245" t="s">
        <v>143</v>
      </c>
      <c r="I116" s="300"/>
    </row>
    <row r="117" spans="2:9" ht="12.75">
      <c r="B117" s="173"/>
      <c r="C117" s="205"/>
      <c r="D117" s="87">
        <f>SUM(D113:D116)</f>
        <v>0.9999999999999999</v>
      </c>
      <c r="E117" s="87">
        <f>E116</f>
        <v>1</v>
      </c>
      <c r="F117" s="256" t="s">
        <v>34</v>
      </c>
      <c r="G117" s="87"/>
      <c r="H117" s="247" t="s">
        <v>145</v>
      </c>
      <c r="I117" s="300"/>
    </row>
    <row r="118" spans="2:9" ht="13.5" thickBot="1">
      <c r="B118" s="174"/>
      <c r="C118" s="206"/>
      <c r="D118" s="160">
        <v>1</v>
      </c>
      <c r="E118" s="160">
        <v>1</v>
      </c>
      <c r="F118" s="160"/>
      <c r="G118" s="160"/>
      <c r="H118" s="248" t="s">
        <v>108</v>
      </c>
      <c r="I118" s="9"/>
    </row>
    <row r="122" spans="2:7" ht="12.75">
      <c r="B122" s="1" t="s">
        <v>110</v>
      </c>
      <c r="D122" s="52"/>
      <c r="E122" s="52"/>
      <c r="G122" t="s">
        <v>121</v>
      </c>
    </row>
    <row r="123" spans="4:7" ht="12.75">
      <c r="D123" s="52"/>
      <c r="E123" s="52"/>
      <c r="G123" t="s">
        <v>130</v>
      </c>
    </row>
    <row r="124" spans="2:7" ht="12.75">
      <c r="B124" s="52" t="s">
        <v>80</v>
      </c>
      <c r="C124" s="52" t="s">
        <v>86</v>
      </c>
      <c r="D124" s="52"/>
      <c r="E124" s="52"/>
      <c r="G124" t="s">
        <v>63</v>
      </c>
    </row>
    <row r="125" spans="2:7" ht="12.75">
      <c r="B125" s="52" t="s">
        <v>81</v>
      </c>
      <c r="C125" s="52" t="s">
        <v>92</v>
      </c>
      <c r="D125" s="52"/>
      <c r="E125" s="52"/>
      <c r="G125" s="57" t="s">
        <v>131</v>
      </c>
    </row>
    <row r="126" spans="2:7" ht="12.75">
      <c r="B126" s="52" t="s">
        <v>82</v>
      </c>
      <c r="C126" s="52" t="s">
        <v>25</v>
      </c>
      <c r="D126" s="52"/>
      <c r="E126" s="52"/>
      <c r="G126" s="57" t="s">
        <v>64</v>
      </c>
    </row>
    <row r="127" spans="2:7" ht="12.75">
      <c r="B127" s="52" t="s">
        <v>83</v>
      </c>
      <c r="C127" s="52" t="s">
        <v>72</v>
      </c>
      <c r="D127" s="52"/>
      <c r="E127" s="52"/>
      <c r="G127" s="57" t="s">
        <v>62</v>
      </c>
    </row>
    <row r="128" spans="2:7" ht="12.75">
      <c r="B128" s="52" t="s">
        <v>84</v>
      </c>
      <c r="C128" s="52" t="s">
        <v>26</v>
      </c>
      <c r="D128" s="52"/>
      <c r="E128" s="52"/>
      <c r="G128" s="57"/>
    </row>
    <row r="129" spans="2:7" ht="12.75">
      <c r="B129" s="52" t="s">
        <v>85</v>
      </c>
      <c r="C129" s="52" t="s">
        <v>27</v>
      </c>
      <c r="D129" s="52"/>
      <c r="E129" s="52"/>
      <c r="G129" s="57"/>
    </row>
    <row r="131" spans="3:7" ht="12.75">
      <c r="C131" s="49" t="s">
        <v>74</v>
      </c>
      <c r="D131" s="49" t="s">
        <v>113</v>
      </c>
      <c r="E131" s="49" t="s">
        <v>76</v>
      </c>
      <c r="F131" s="49" t="s">
        <v>77</v>
      </c>
      <c r="G131" s="49" t="s">
        <v>115</v>
      </c>
    </row>
    <row r="132" spans="3:7" ht="12.75">
      <c r="C132" s="50" t="str">
        <f>"$ for 'favs'"</f>
        <v>$ for 'favs'</v>
      </c>
      <c r="D132" s="51" t="s">
        <v>114</v>
      </c>
      <c r="E132" s="51" t="s">
        <v>73</v>
      </c>
      <c r="F132" s="51" t="s">
        <v>73</v>
      </c>
      <c r="G132" s="51" t="s">
        <v>75</v>
      </c>
    </row>
    <row r="133" spans="3:7" ht="12.75">
      <c r="C133" s="6"/>
      <c r="E133" s="6"/>
      <c r="G133" s="6"/>
    </row>
    <row r="134" spans="2:7" ht="12.75">
      <c r="B134" t="s">
        <v>116</v>
      </c>
      <c r="C134" s="40">
        <v>1</v>
      </c>
      <c r="D134" s="48">
        <v>2</v>
      </c>
      <c r="E134" s="39">
        <v>1</v>
      </c>
      <c r="F134" s="56">
        <v>2</v>
      </c>
      <c r="G134" s="40">
        <v>1</v>
      </c>
    </row>
    <row r="135" spans="2:7" ht="12.75">
      <c r="B135" t="s">
        <v>80</v>
      </c>
      <c r="C135" s="35">
        <f>SUM(C132:C134)</f>
        <v>1</v>
      </c>
      <c r="D135" s="36"/>
      <c r="E135" s="47" t="s">
        <v>78</v>
      </c>
      <c r="F135">
        <v>2</v>
      </c>
      <c r="G135" s="35">
        <f>SUM(G132:G134)</f>
        <v>1</v>
      </c>
    </row>
    <row r="136" spans="3:7" ht="12.75">
      <c r="C136" s="35"/>
      <c r="D136" s="36"/>
      <c r="E136" s="47"/>
      <c r="G136" s="35"/>
    </row>
    <row r="137" spans="2:7" ht="12.75">
      <c r="B137" t="s">
        <v>117</v>
      </c>
      <c r="C137" s="35">
        <v>0.33</v>
      </c>
      <c r="D137" s="36"/>
      <c r="E137" s="54">
        <v>1.33</v>
      </c>
      <c r="F137">
        <v>2</v>
      </c>
      <c r="G137" s="35"/>
    </row>
    <row r="138" spans="3:7" ht="12.75">
      <c r="C138" s="58">
        <v>0.67</v>
      </c>
      <c r="D138" s="59"/>
      <c r="E138" s="60">
        <v>0.67</v>
      </c>
      <c r="F138" s="9">
        <v>1</v>
      </c>
      <c r="G138" s="35"/>
    </row>
    <row r="139" spans="3:7" ht="12.75">
      <c r="C139" s="46">
        <v>0</v>
      </c>
      <c r="D139" s="48"/>
      <c r="E139" s="55">
        <v>0</v>
      </c>
      <c r="F139" s="56">
        <v>0</v>
      </c>
      <c r="G139" s="40"/>
    </row>
    <row r="140" spans="3:7" ht="12.75">
      <c r="C140" s="35">
        <f>SUM(C137:C139)</f>
        <v>1</v>
      </c>
      <c r="D140" s="36"/>
      <c r="E140" s="47" t="s">
        <v>78</v>
      </c>
      <c r="F140">
        <v>3</v>
      </c>
      <c r="G140" s="35">
        <f>SUM(G136:G139)</f>
        <v>0</v>
      </c>
    </row>
    <row r="141" spans="3:7" ht="12.75">
      <c r="C141" s="35"/>
      <c r="D141" s="36"/>
      <c r="E141" s="6"/>
      <c r="G141" s="35"/>
    </row>
    <row r="142" spans="2:9" ht="12.75">
      <c r="B142" t="s">
        <v>119</v>
      </c>
      <c r="C142" s="35">
        <v>0.33</v>
      </c>
      <c r="D142" s="36">
        <v>0.33</v>
      </c>
      <c r="E142" s="37">
        <v>1.5</v>
      </c>
      <c r="F142" s="37">
        <v>3</v>
      </c>
      <c r="G142" s="35">
        <f>E142*C142</f>
        <v>0.495</v>
      </c>
      <c r="H142">
        <v>0.5</v>
      </c>
      <c r="I142" s="36">
        <v>0.33</v>
      </c>
    </row>
    <row r="143" spans="3:9" ht="12.75">
      <c r="C143" s="35">
        <v>0.34</v>
      </c>
      <c r="D143" s="36">
        <v>0.67</v>
      </c>
      <c r="E143" s="37">
        <v>1</v>
      </c>
      <c r="F143" s="37">
        <v>2</v>
      </c>
      <c r="G143" s="35">
        <f>E143*C143</f>
        <v>0.34</v>
      </c>
      <c r="H143">
        <v>0.5</v>
      </c>
      <c r="I143" s="36">
        <v>0.33</v>
      </c>
    </row>
    <row r="144" spans="3:9" ht="12.75">
      <c r="C144" s="40">
        <v>0.33</v>
      </c>
      <c r="D144" s="48">
        <v>1</v>
      </c>
      <c r="E144" s="41">
        <v>0.5</v>
      </c>
      <c r="F144" s="41">
        <v>1</v>
      </c>
      <c r="G144" s="40">
        <f>E144*C144</f>
        <v>0.165</v>
      </c>
      <c r="H144">
        <v>1</v>
      </c>
      <c r="I144" s="36">
        <v>0.5</v>
      </c>
    </row>
    <row r="145" spans="3:7" ht="12.75">
      <c r="C145" s="35">
        <f>SUM(C142:C144)</f>
        <v>1</v>
      </c>
      <c r="D145" s="36"/>
      <c r="E145" s="47" t="s">
        <v>78</v>
      </c>
      <c r="F145" s="47" t="s">
        <v>79</v>
      </c>
      <c r="G145" s="35">
        <f>SUM(G142:G144)</f>
        <v>1</v>
      </c>
    </row>
    <row r="147" spans="2:7" ht="12.75">
      <c r="B147" t="s">
        <v>118</v>
      </c>
      <c r="C147" s="45">
        <v>0.25</v>
      </c>
      <c r="D147" s="36"/>
      <c r="E147" s="37">
        <v>2</v>
      </c>
      <c r="G147" s="35">
        <f>E147*C147</f>
        <v>0.5</v>
      </c>
    </row>
    <row r="148" spans="2:7" ht="12.75">
      <c r="B148" t="s">
        <v>82</v>
      </c>
      <c r="C148" s="45">
        <v>0.25</v>
      </c>
      <c r="D148" s="36"/>
      <c r="E148" s="37">
        <v>1</v>
      </c>
      <c r="G148" s="35">
        <f>E148*C148</f>
        <v>0.25</v>
      </c>
    </row>
    <row r="149" spans="3:7" ht="12.75">
      <c r="C149" s="46">
        <v>0.5</v>
      </c>
      <c r="D149" s="48"/>
      <c r="E149" s="41">
        <v>0.5</v>
      </c>
      <c r="G149" s="40">
        <f>E149*C149</f>
        <v>0.25</v>
      </c>
    </row>
    <row r="150" spans="3:7" ht="12.75">
      <c r="C150" s="35">
        <f>SUM(C147:C149)</f>
        <v>1</v>
      </c>
      <c r="D150" s="36"/>
      <c r="E150" s="47"/>
      <c r="G150" s="35">
        <f>SUM(G147:G149)</f>
        <v>1</v>
      </c>
    </row>
    <row r="151" spans="3:5" ht="12.75">
      <c r="C151" s="36"/>
      <c r="D151" s="36"/>
      <c r="E151" s="38"/>
    </row>
    <row r="152" spans="2:7" ht="12.75">
      <c r="B152" t="s">
        <v>120</v>
      </c>
      <c r="C152" s="45">
        <v>0.25</v>
      </c>
      <c r="D152" s="36"/>
      <c r="E152" s="37">
        <v>2</v>
      </c>
      <c r="G152" s="35">
        <f>E152*C152</f>
        <v>0.5</v>
      </c>
    </row>
    <row r="153" spans="3:7" ht="12.75">
      <c r="C153" s="36"/>
      <c r="D153" s="36"/>
      <c r="E153" s="38">
        <v>1.5</v>
      </c>
      <c r="G153" s="35">
        <f>E153*C153</f>
        <v>0</v>
      </c>
    </row>
    <row r="154" spans="3:7" ht="12.75">
      <c r="C154" s="45">
        <v>0.25</v>
      </c>
      <c r="D154" s="36"/>
      <c r="E154" s="37">
        <v>1</v>
      </c>
      <c r="G154" s="35">
        <f>E154*C154</f>
        <v>0.25</v>
      </c>
    </row>
    <row r="155" spans="3:7" ht="12.75">
      <c r="C155" s="46">
        <v>0.5</v>
      </c>
      <c r="D155" s="48"/>
      <c r="E155" s="41">
        <v>0.5</v>
      </c>
      <c r="G155" s="40">
        <f>E155*C155</f>
        <v>0.25</v>
      </c>
    </row>
    <row r="156" spans="3:7" ht="12.75">
      <c r="C156" s="35">
        <f>SUM(C152:C155)</f>
        <v>1</v>
      </c>
      <c r="D156" s="36"/>
      <c r="E156" s="47"/>
      <c r="G156" s="35">
        <f>SUM(G152:G155)</f>
        <v>1</v>
      </c>
    </row>
    <row r="157" ht="12.75">
      <c r="D157" s="36"/>
    </row>
    <row r="158" spans="3:7" ht="12.75">
      <c r="C158" s="42" t="s">
        <v>74</v>
      </c>
      <c r="D158" s="36"/>
      <c r="E158" s="42"/>
      <c r="G158" s="6" t="s">
        <v>74</v>
      </c>
    </row>
    <row r="159" spans="3:7" ht="12.75">
      <c r="C159" s="43" t="str">
        <f>"$ for 'favs'"</f>
        <v>$ for 'favs'</v>
      </c>
      <c r="D159" s="48"/>
      <c r="E159" s="44" t="s">
        <v>73</v>
      </c>
      <c r="G159" s="39" t="s">
        <v>75</v>
      </c>
    </row>
    <row r="160" spans="3:7" ht="12.75">
      <c r="C160" s="6"/>
      <c r="D160" s="36"/>
      <c r="E160" s="6"/>
      <c r="G160" s="6"/>
    </row>
    <row r="161" spans="3:7" ht="12.75">
      <c r="C161" s="35">
        <v>0.25</v>
      </c>
      <c r="D161" s="36"/>
      <c r="E161" s="37">
        <v>2</v>
      </c>
      <c r="G161" s="35">
        <f>E161*C161</f>
        <v>0.5</v>
      </c>
    </row>
    <row r="162" spans="3:7" ht="12.75">
      <c r="C162" s="35">
        <v>0.5</v>
      </c>
      <c r="D162" s="36"/>
      <c r="E162" s="37">
        <v>1</v>
      </c>
      <c r="G162" s="35">
        <f>E162*C162</f>
        <v>0.5</v>
      </c>
    </row>
    <row r="163" spans="3:7" ht="12.75">
      <c r="C163" s="40">
        <v>1</v>
      </c>
      <c r="D163" s="48"/>
      <c r="E163" s="41">
        <v>0.5</v>
      </c>
      <c r="G163" s="40">
        <f>E163*C163</f>
        <v>0.5</v>
      </c>
    </row>
    <row r="164" spans="3:7" ht="12.75">
      <c r="C164" s="35">
        <f>SUM(C161:C163)</f>
        <v>1.75</v>
      </c>
      <c r="D164" s="36"/>
      <c r="E164" s="47"/>
      <c r="G164" s="35">
        <f>SUM(G161:G163)</f>
        <v>1.5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Loring</dc:creator>
  <cp:keywords/>
  <dc:description/>
  <cp:lastModifiedBy>Robert Loring</cp:lastModifiedBy>
  <dcterms:created xsi:type="dcterms:W3CDTF">2012-05-21T19:39:13Z</dcterms:created>
  <cp:category/>
  <cp:version/>
  <cp:contentType/>
  <cp:contentStatus/>
</cp:coreProperties>
</file>